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Thomas Stahel\Downloads\"/>
    </mc:Choice>
  </mc:AlternateContent>
  <workbookProtection workbookAlgorithmName="SHA-512" workbookHashValue="YMsOfyEd4rLZxslHRiusVmCH59pz4tqDDglUr1MX0Ht72bBGb2ExaVhANnLZgaNngUHSffMG4Zxd5IaCplYFDQ==" workbookSaltValue="JpNoGXcrcugVNyjKbqShYg==" workbookSpinCount="100000" lockStructure="1"/>
  <bookViews>
    <workbookView xWindow="0" yWindow="0" windowWidth="28800" windowHeight="12435" activeTab="4"/>
  </bookViews>
  <sheets>
    <sheet name="pl" sheetId="1" r:id="rId1"/>
    <sheet name="cf" sheetId="2" r:id="rId2"/>
    <sheet name="bs" sheetId="3" r:id="rId3"/>
    <sheet name="Hilfsrechnung" sheetId="8" state="hidden" r:id="rId4"/>
    <sheet name="Mini-Tool" sheetId="7" r:id="rId5"/>
    <sheet name="TabelleMonate" sheetId="9" state="hidden" r:id="rId6"/>
  </sheets>
  <definedNames>
    <definedName name="Monate">TabelleMonate!$A$2:$A$10</definedName>
  </definedNames>
  <calcPr calcId="152511" concurrentCalc="0"/>
  <extLst>
    <ext xmlns:mx="http://schemas.microsoft.com/office/mac/excel/2008/main" uri="{7523E5D3-25F3-A5E0-1632-64F254C22452}">
      <mx:ArchID Flags="2"/>
    </ext>
  </extLst>
</workbook>
</file>

<file path=xl/calcChain.xml><?xml version="1.0" encoding="utf-8"?>
<calcChain xmlns="http://schemas.openxmlformats.org/spreadsheetml/2006/main">
  <c r="E9" i="8" l="1"/>
  <c r="F9" i="8"/>
  <c r="G9" i="8"/>
  <c r="H9" i="8"/>
  <c r="I9" i="8"/>
  <c r="J9" i="8"/>
  <c r="K9" i="8"/>
  <c r="L9" i="8"/>
  <c r="M9" i="8"/>
  <c r="N9" i="8"/>
  <c r="O9" i="8"/>
  <c r="P9" i="8"/>
  <c r="Q9" i="8"/>
  <c r="R9" i="8"/>
  <c r="S9" i="8"/>
  <c r="T9" i="8"/>
  <c r="U9" i="8"/>
  <c r="V9" i="8"/>
  <c r="W9" i="8"/>
  <c r="X9" i="8"/>
  <c r="Y9" i="8"/>
  <c r="Z9" i="8"/>
  <c r="AA9" i="8"/>
  <c r="AB9" i="8"/>
  <c r="C9" i="8"/>
  <c r="D9" i="8"/>
  <c r="AC9" i="8"/>
  <c r="AD9" i="8"/>
  <c r="AE9" i="8"/>
  <c r="AF9" i="8"/>
  <c r="AG9" i="8"/>
  <c r="AH9" i="8"/>
  <c r="AI9" i="8"/>
  <c r="AJ9" i="8"/>
  <c r="AK9" i="8"/>
  <c r="AL9" i="8"/>
  <c r="AM9" i="8"/>
  <c r="AN9" i="8"/>
  <c r="AO9" i="8"/>
  <c r="AP9" i="8"/>
  <c r="AQ9" i="8"/>
  <c r="AR9" i="8"/>
  <c r="AS9" i="8"/>
  <c r="AT9" i="8"/>
  <c r="AU9" i="8"/>
  <c r="AV9" i="8"/>
  <c r="AW9" i="8"/>
  <c r="AX9" i="8"/>
  <c r="AY9" i="8"/>
  <c r="AZ9" i="8"/>
  <c r="B20" i="8"/>
  <c r="B3" i="8"/>
  <c r="B2" i="8"/>
  <c r="C13" i="8"/>
  <c r="D13" i="8"/>
  <c r="E13" i="8"/>
  <c r="F13" i="8"/>
  <c r="G13" i="8"/>
  <c r="H13" i="8"/>
  <c r="I13" i="8"/>
  <c r="J13" i="8"/>
  <c r="K13" i="8"/>
  <c r="L13" i="8"/>
  <c r="M13" i="8"/>
  <c r="N13" i="8"/>
  <c r="O13" i="8"/>
  <c r="P13" i="8"/>
  <c r="Q13" i="8"/>
  <c r="R13" i="8"/>
  <c r="S13" i="8"/>
  <c r="T13" i="8"/>
  <c r="U13" i="8"/>
  <c r="V13" i="8"/>
  <c r="W13" i="8"/>
  <c r="X13" i="8"/>
  <c r="Y13" i="8"/>
  <c r="Z13" i="8"/>
  <c r="AA13" i="8"/>
  <c r="AB13" i="8"/>
  <c r="AC13" i="8"/>
  <c r="AD13" i="8"/>
  <c r="AE13" i="8"/>
  <c r="AF13" i="8"/>
  <c r="AG13" i="8"/>
  <c r="AH13" i="8"/>
  <c r="AI13" i="8"/>
  <c r="AJ13" i="8"/>
  <c r="AK13" i="8"/>
  <c r="AL13" i="8"/>
  <c r="AM13" i="8"/>
  <c r="AN13" i="8"/>
  <c r="AO13" i="8"/>
  <c r="AP13" i="8"/>
  <c r="AQ13" i="8"/>
  <c r="AR13" i="8"/>
  <c r="AS13" i="8"/>
  <c r="AT13" i="8"/>
  <c r="AU13" i="8"/>
  <c r="AV13" i="8"/>
  <c r="AW13" i="8"/>
  <c r="AX13" i="8"/>
  <c r="AY13" i="8"/>
  <c r="AZ13" i="8"/>
  <c r="B10" i="8"/>
  <c r="C10" i="8"/>
  <c r="D10" i="8"/>
  <c r="U10" i="8"/>
  <c r="V10" i="8"/>
  <c r="W10" i="8"/>
  <c r="X10" i="8"/>
  <c r="T10" i="8"/>
  <c r="E10" i="8"/>
  <c r="F10" i="8"/>
  <c r="G10" i="8"/>
  <c r="H10" i="8"/>
  <c r="I10" i="8"/>
  <c r="J10" i="8"/>
  <c r="K10" i="8"/>
  <c r="L10" i="8"/>
  <c r="M10" i="8"/>
  <c r="N10" i="8"/>
  <c r="O10" i="8"/>
  <c r="P10" i="8"/>
  <c r="Q10" i="8"/>
  <c r="R10" i="8"/>
  <c r="S10" i="8"/>
  <c r="Y10" i="8"/>
  <c r="Z10" i="8"/>
  <c r="AA10" i="8"/>
  <c r="AB10" i="8"/>
  <c r="AC10" i="8"/>
  <c r="AD10" i="8"/>
  <c r="AE10" i="8"/>
  <c r="AF10" i="8"/>
  <c r="AG10" i="8"/>
  <c r="AH10" i="8"/>
  <c r="AI10" i="8"/>
  <c r="AJ10" i="8"/>
  <c r="AK10" i="8"/>
  <c r="AL10" i="8"/>
  <c r="AM10" i="8"/>
  <c r="AN10" i="8"/>
  <c r="AO10" i="8"/>
  <c r="AP10" i="8"/>
  <c r="AQ10" i="8"/>
  <c r="AR10" i="8"/>
  <c r="AS10" i="8"/>
  <c r="AT10" i="8"/>
  <c r="AU10" i="8"/>
  <c r="AV10" i="8"/>
  <c r="AW10" i="8"/>
  <c r="AX10" i="8"/>
  <c r="AY10" i="8"/>
  <c r="AZ10" i="8"/>
  <c r="C11" i="8"/>
  <c r="C12" i="8"/>
  <c r="C14" i="8"/>
  <c r="G11" i="8"/>
  <c r="G12" i="8"/>
  <c r="G14" i="8"/>
  <c r="I11" i="8"/>
  <c r="I12" i="8"/>
  <c r="I14" i="8"/>
  <c r="K11" i="8"/>
  <c r="K12" i="8"/>
  <c r="K14" i="8"/>
  <c r="M11" i="8"/>
  <c r="M12" i="8"/>
  <c r="M14" i="8"/>
  <c r="M20" i="8"/>
  <c r="O11" i="8"/>
  <c r="O12" i="8"/>
  <c r="O14" i="8"/>
  <c r="Q11" i="8"/>
  <c r="Q12" i="8"/>
  <c r="Q14" i="8"/>
  <c r="S11" i="8"/>
  <c r="S12" i="8"/>
  <c r="S14" i="8"/>
  <c r="U11" i="8"/>
  <c r="U12" i="8"/>
  <c r="U14" i="8"/>
  <c r="U20" i="8"/>
  <c r="W11" i="8"/>
  <c r="W12" i="8"/>
  <c r="W14" i="8"/>
  <c r="W20" i="8"/>
  <c r="AA11" i="8"/>
  <c r="AA12" i="8"/>
  <c r="AA14" i="8"/>
  <c r="D11" i="8"/>
  <c r="D12" i="8"/>
  <c r="D14" i="8"/>
  <c r="D16" i="8"/>
  <c r="F11" i="8"/>
  <c r="F12" i="8"/>
  <c r="F14" i="8"/>
  <c r="J11" i="8"/>
  <c r="J12" i="8"/>
  <c r="J14" i="8"/>
  <c r="J17" i="8"/>
  <c r="N11" i="8"/>
  <c r="N12" i="8"/>
  <c r="N14" i="8"/>
  <c r="N17" i="8"/>
  <c r="P11" i="8"/>
  <c r="P12" i="8"/>
  <c r="P14" i="8"/>
  <c r="R11" i="8"/>
  <c r="R12" i="8"/>
  <c r="R14" i="8"/>
  <c r="R17" i="8"/>
  <c r="T11" i="8"/>
  <c r="T12" i="8"/>
  <c r="T14" i="8"/>
  <c r="T16" i="8"/>
  <c r="V11" i="8"/>
  <c r="V12" i="8"/>
  <c r="V14" i="8"/>
  <c r="V17" i="8"/>
  <c r="X11" i="8"/>
  <c r="X12" i="8"/>
  <c r="X14" i="8"/>
  <c r="Z11" i="8"/>
  <c r="Z12" i="8"/>
  <c r="Z14" i="8"/>
  <c r="Z17" i="8"/>
  <c r="AB11" i="8"/>
  <c r="AB12" i="8"/>
  <c r="AB14" i="8"/>
  <c r="I20" i="8"/>
  <c r="N20" i="8"/>
  <c r="Q20" i="8"/>
  <c r="V20" i="8"/>
  <c r="R20" i="8"/>
  <c r="J20" i="8"/>
  <c r="AB16" i="8"/>
  <c r="AB22" i="8"/>
  <c r="AB17" i="8"/>
  <c r="AB20" i="8"/>
  <c r="L11" i="8"/>
  <c r="L12" i="8"/>
  <c r="L14" i="8"/>
  <c r="L17" i="8"/>
  <c r="H11" i="8"/>
  <c r="H12" i="8"/>
  <c r="H14" i="8"/>
  <c r="H16" i="8"/>
  <c r="Z20" i="8"/>
  <c r="R16" i="8"/>
  <c r="R18" i="8"/>
  <c r="L16" i="8"/>
  <c r="L20" i="8"/>
  <c r="P16" i="8"/>
  <c r="P17" i="8"/>
  <c r="X16" i="8"/>
  <c r="X20" i="8"/>
  <c r="X17" i="8"/>
  <c r="X18" i="8"/>
  <c r="N16" i="8"/>
  <c r="N18" i="8"/>
  <c r="Y11" i="8"/>
  <c r="Y12" i="8"/>
  <c r="Y14" i="8"/>
  <c r="Y20" i="8"/>
  <c r="S16" i="8"/>
  <c r="S17" i="8"/>
  <c r="C16" i="8"/>
  <c r="C17" i="8"/>
  <c r="C20" i="8"/>
  <c r="U17" i="8"/>
  <c r="U16" i="8"/>
  <c r="Q17" i="8"/>
  <c r="Q16" i="8"/>
  <c r="M17" i="8"/>
  <c r="M16" i="8"/>
  <c r="I17" i="8"/>
  <c r="I16" i="8"/>
  <c r="E11" i="8"/>
  <c r="E12" i="8"/>
  <c r="E14" i="8"/>
  <c r="AA16" i="8"/>
  <c r="AA17" i="8"/>
  <c r="K16" i="8"/>
  <c r="K17" i="8"/>
  <c r="K20" i="8"/>
  <c r="F17" i="8"/>
  <c r="F20" i="8"/>
  <c r="T20" i="8"/>
  <c r="P20" i="8"/>
  <c r="D20" i="8"/>
  <c r="Z16" i="8"/>
  <c r="Z18" i="8"/>
  <c r="J16" i="8"/>
  <c r="J18" i="8"/>
  <c r="W16" i="8"/>
  <c r="W17" i="8"/>
  <c r="O16" i="8"/>
  <c r="O17" i="8"/>
  <c r="O20" i="8"/>
  <c r="G16" i="8"/>
  <c r="G17" i="8"/>
  <c r="G20" i="8"/>
  <c r="AA20" i="8"/>
  <c r="S20" i="8"/>
  <c r="T17" i="8"/>
  <c r="T18" i="8"/>
  <c r="D17" i="8"/>
  <c r="D18" i="8"/>
  <c r="V16" i="8"/>
  <c r="V18" i="8"/>
  <c r="F16" i="8"/>
  <c r="H17" i="8"/>
  <c r="H18" i="8"/>
  <c r="AB18" i="8"/>
  <c r="Y17" i="8"/>
  <c r="H20" i="8"/>
  <c r="L18" i="8"/>
  <c r="M18" i="8"/>
  <c r="U18" i="8"/>
  <c r="Y16" i="8"/>
  <c r="Y18" i="8"/>
  <c r="P18" i="8"/>
  <c r="F18" i="8"/>
  <c r="G18" i="8"/>
  <c r="I18" i="8"/>
  <c r="Q18" i="8"/>
  <c r="O18" i="8"/>
  <c r="K18" i="8"/>
  <c r="C18" i="8"/>
  <c r="W18" i="8"/>
  <c r="AA18" i="8"/>
  <c r="S18" i="8"/>
  <c r="E17" i="8"/>
  <c r="E16" i="8"/>
  <c r="E20" i="8"/>
  <c r="E18" i="8"/>
  <c r="B9" i="8"/>
  <c r="B11" i="8"/>
  <c r="B12" i="8"/>
  <c r="B14" i="8"/>
  <c r="AC11" i="8"/>
  <c r="AC12" i="8"/>
  <c r="AC14" i="8"/>
  <c r="AC17" i="8"/>
  <c r="AD11" i="8"/>
  <c r="AD12" i="8"/>
  <c r="AD14" i="8"/>
  <c r="AD17" i="8"/>
  <c r="AE11" i="8"/>
  <c r="AE12" i="8"/>
  <c r="AE14" i="8"/>
  <c r="AE17" i="8"/>
  <c r="AF11" i="8"/>
  <c r="AF12" i="8"/>
  <c r="AF14" i="8"/>
  <c r="AF17" i="8"/>
  <c r="AG11" i="8"/>
  <c r="AG12" i="8"/>
  <c r="AG14" i="8"/>
  <c r="AG17" i="8"/>
  <c r="AH11" i="8"/>
  <c r="AH12" i="8"/>
  <c r="AH14" i="8"/>
  <c r="AH17" i="8"/>
  <c r="AI11" i="8"/>
  <c r="AI12" i="8"/>
  <c r="AI14" i="8"/>
  <c r="AI17" i="8"/>
  <c r="AJ11" i="8"/>
  <c r="AJ12" i="8"/>
  <c r="AJ14" i="8"/>
  <c r="AJ17" i="8"/>
  <c r="AK11" i="8"/>
  <c r="AK12" i="8"/>
  <c r="AK14" i="8"/>
  <c r="AK17" i="8"/>
  <c r="AL11" i="8"/>
  <c r="AL12" i="8"/>
  <c r="AL14" i="8"/>
  <c r="AL17" i="8"/>
  <c r="AM11" i="8"/>
  <c r="AM12" i="8"/>
  <c r="AM14" i="8"/>
  <c r="AM17" i="8"/>
  <c r="AN11" i="8"/>
  <c r="AN12" i="8"/>
  <c r="AN14" i="8"/>
  <c r="AN17" i="8"/>
  <c r="AO11" i="8"/>
  <c r="AO12" i="8"/>
  <c r="AO14" i="8"/>
  <c r="AO17" i="8"/>
  <c r="AP11" i="8"/>
  <c r="AP12" i="8"/>
  <c r="AP14" i="8"/>
  <c r="AP17" i="8"/>
  <c r="AQ11" i="8"/>
  <c r="AQ12" i="8"/>
  <c r="AQ14" i="8"/>
  <c r="AQ17" i="8"/>
  <c r="AR11" i="8"/>
  <c r="AR12" i="8"/>
  <c r="AR14" i="8"/>
  <c r="AR17" i="8"/>
  <c r="AS11" i="8"/>
  <c r="AS12" i="8"/>
  <c r="AS14" i="8"/>
  <c r="AS17" i="8"/>
  <c r="AT11" i="8"/>
  <c r="AT12" i="8"/>
  <c r="AT14" i="8"/>
  <c r="AT17" i="8"/>
  <c r="AU11" i="8"/>
  <c r="AU12" i="8"/>
  <c r="AU14" i="8"/>
  <c r="AU17" i="8"/>
  <c r="AV11" i="8"/>
  <c r="AV12" i="8"/>
  <c r="AV14" i="8"/>
  <c r="AV17" i="8"/>
  <c r="AW11" i="8"/>
  <c r="AW12" i="8"/>
  <c r="AW14" i="8"/>
  <c r="AW17" i="8"/>
  <c r="AX11" i="8"/>
  <c r="AX12" i="8"/>
  <c r="AX14" i="8"/>
  <c r="AX17" i="8"/>
  <c r="AY11" i="8"/>
  <c r="AY12" i="8"/>
  <c r="AY14" i="8"/>
  <c r="AY17" i="8"/>
  <c r="AZ11" i="8"/>
  <c r="AZ12" i="8"/>
  <c r="AZ14" i="8"/>
  <c r="AZ17" i="8"/>
  <c r="AD16" i="8"/>
  <c r="AD18" i="8"/>
  <c r="AE16" i="8"/>
  <c r="AE18" i="8"/>
  <c r="AF16" i="8"/>
  <c r="AF18" i="8"/>
  <c r="AG16" i="8"/>
  <c r="AG18" i="8"/>
  <c r="AH16" i="8"/>
  <c r="AH18" i="8"/>
  <c r="AI16" i="8"/>
  <c r="AI18" i="8"/>
  <c r="AJ16" i="8"/>
  <c r="AJ18" i="8"/>
  <c r="AK16" i="8"/>
  <c r="AK18" i="8"/>
  <c r="AL16" i="8"/>
  <c r="AL18" i="8"/>
  <c r="AM16" i="8"/>
  <c r="AM18" i="8"/>
  <c r="AN16" i="8"/>
  <c r="AN18" i="8"/>
  <c r="AO16" i="8"/>
  <c r="AO18" i="8"/>
  <c r="AP16" i="8"/>
  <c r="AP18" i="8"/>
  <c r="AQ16" i="8"/>
  <c r="AQ18" i="8"/>
  <c r="AR16" i="8"/>
  <c r="AR18" i="8"/>
  <c r="AS16" i="8"/>
  <c r="AS18" i="8"/>
  <c r="AT16" i="8"/>
  <c r="AT18" i="8"/>
  <c r="AU16" i="8"/>
  <c r="AU18" i="8"/>
  <c r="AV16" i="8"/>
  <c r="AV18" i="8"/>
  <c r="AW16" i="8"/>
  <c r="AW18" i="8"/>
  <c r="AX16" i="8"/>
  <c r="AX18" i="8"/>
  <c r="AY16" i="8"/>
  <c r="AY18" i="8"/>
  <c r="AZ16" i="8"/>
  <c r="AZ18" i="8"/>
  <c r="AD20" i="8"/>
  <c r="AE20" i="8"/>
  <c r="AF20" i="8"/>
  <c r="AG20" i="8"/>
  <c r="AH20" i="8"/>
  <c r="AI20" i="8"/>
  <c r="AJ20" i="8"/>
  <c r="AK20" i="8"/>
  <c r="AL20" i="8"/>
  <c r="AM20" i="8"/>
  <c r="AN20" i="8"/>
  <c r="AO20" i="8"/>
  <c r="AP20" i="8"/>
  <c r="AQ20" i="8"/>
  <c r="AR20" i="8"/>
  <c r="AS20" i="8"/>
  <c r="AT20" i="8"/>
  <c r="AU20" i="8"/>
  <c r="AV20" i="8"/>
  <c r="AW20" i="8"/>
  <c r="AX20" i="8"/>
  <c r="AY20" i="8"/>
  <c r="AZ20" i="8"/>
  <c r="AC16" i="8"/>
  <c r="AC18" i="8"/>
  <c r="C32" i="7"/>
  <c r="B5" i="8"/>
  <c r="D22" i="8"/>
  <c r="E22" i="8"/>
  <c r="F22" i="8"/>
  <c r="G22" i="8"/>
  <c r="H22" i="8"/>
  <c r="I22" i="8"/>
  <c r="J22" i="8"/>
  <c r="K22" i="8"/>
  <c r="L22" i="8"/>
  <c r="M22" i="8"/>
  <c r="N22" i="8"/>
  <c r="O22" i="8"/>
  <c r="P22" i="8"/>
  <c r="Q22" i="8"/>
  <c r="R22" i="8"/>
  <c r="S22" i="8"/>
  <c r="T22" i="8"/>
  <c r="U22" i="8"/>
  <c r="V22" i="8"/>
  <c r="W22" i="8"/>
  <c r="X22" i="8"/>
  <c r="Y22" i="8"/>
  <c r="Z22" i="8"/>
  <c r="AA22" i="8"/>
  <c r="AC22" i="8"/>
  <c r="AD22" i="8"/>
  <c r="AE22" i="8"/>
  <c r="AF22" i="8"/>
  <c r="AG22" i="8"/>
  <c r="AH22" i="8"/>
  <c r="AI22" i="8"/>
  <c r="AJ22" i="8"/>
  <c r="AK22" i="8"/>
  <c r="AL22" i="8"/>
  <c r="AM22" i="8"/>
  <c r="AN22" i="8"/>
  <c r="AO22" i="8"/>
  <c r="AP22" i="8"/>
  <c r="AQ22" i="8"/>
  <c r="AR22" i="8"/>
  <c r="AS22" i="8"/>
  <c r="AT22" i="8"/>
  <c r="AU22" i="8"/>
  <c r="AV22" i="8"/>
  <c r="AW22" i="8"/>
  <c r="AX22" i="8"/>
  <c r="AY22" i="8"/>
  <c r="AZ22" i="8"/>
  <c r="AC20" i="8"/>
  <c r="C33" i="7"/>
  <c r="C22" i="8"/>
  <c r="C34" i="7"/>
</calcChain>
</file>

<file path=xl/sharedStrings.xml><?xml version="1.0" encoding="utf-8"?>
<sst xmlns="http://schemas.openxmlformats.org/spreadsheetml/2006/main" count="197" uniqueCount="128">
  <si>
    <t>Index</t>
  </si>
  <si>
    <t>Erlös</t>
  </si>
  <si>
    <t>Betriebskosten</t>
  </si>
  <si>
    <t>EBITDA</t>
  </si>
  <si>
    <t>Abschreibungen</t>
  </si>
  <si>
    <t>Steuerwirksam</t>
  </si>
  <si>
    <t>Steuerneutral</t>
  </si>
  <si>
    <t>EBIT</t>
  </si>
  <si>
    <t>Zins</t>
  </si>
  <si>
    <t>EBT</t>
  </si>
  <si>
    <t>Steuern</t>
  </si>
  <si>
    <t>NOPAT</t>
  </si>
  <si>
    <t>Generiert von: felix.kuske@sterr-koelln.com</t>
  </si>
  <si>
    <t>Über green[::]match</t>
  </si>
  <si>
    <t/>
  </si>
  <si>
    <t>Dieser Finanzplan wurde mit green[::]match erstellt. green[::]match ist die weltweit führende Finanzmodellierungsanwendung für erneuerbare Energien.</t>
  </si>
  <si>
    <t>Registrieren Sie sich auf www.greenmatch.ch um mehr Infos zu diesem Projekt zu erhalten. Sobald der Projektersteller das Projekt mit Ihnen teilt haben Sie Zugriff auf detaillierte Projektinformationen.</t>
  </si>
  <si>
    <t>Operativer Cashflow</t>
  </si>
  <si>
    <t>Investiver Cashflow</t>
  </si>
  <si>
    <t>Investitionen</t>
  </si>
  <si>
    <t>Transaktionskosten</t>
  </si>
  <si>
    <t>Free Cashflow</t>
  </si>
  <si>
    <t>Fremdkapitalauszahlung</t>
  </si>
  <si>
    <t>Schuldendienst</t>
  </si>
  <si>
    <t>Fixe Tilgung</t>
  </si>
  <si>
    <t>Reserven</t>
  </si>
  <si>
    <t>Veränderung</t>
  </si>
  <si>
    <t>Tilgung Cash Sweep</t>
  </si>
  <si>
    <t>Cashflow to Equity</t>
  </si>
  <si>
    <t>Payout</t>
  </si>
  <si>
    <t>Gesellschafterdarlehen</t>
  </si>
  <si>
    <t>Eigenkapital</t>
  </si>
  <si>
    <t>Liquiditätslücke</t>
  </si>
  <si>
    <t>Liquiditätsveränderung</t>
  </si>
  <si>
    <t>12/31/2018</t>
  </si>
  <si>
    <t>12/31/2019</t>
  </si>
  <si>
    <t>12/31/2020</t>
  </si>
  <si>
    <t>12/31/2021</t>
  </si>
  <si>
    <t>12/31/2022</t>
  </si>
  <si>
    <t>12/31/2023</t>
  </si>
  <si>
    <t>12/31/2024</t>
  </si>
  <si>
    <t>12/31/2025</t>
  </si>
  <si>
    <t>12/31/2026</t>
  </si>
  <si>
    <t>12/31/2027</t>
  </si>
  <si>
    <t>12/31/2028</t>
  </si>
  <si>
    <t>12/31/2029</t>
  </si>
  <si>
    <t>12/31/2030</t>
  </si>
  <si>
    <t>12/31/2031</t>
  </si>
  <si>
    <t>12/31/2032</t>
  </si>
  <si>
    <t>12/31/2033</t>
  </si>
  <si>
    <t>12/31/2034</t>
  </si>
  <si>
    <t>12/31/2035</t>
  </si>
  <si>
    <t>12/31/2036</t>
  </si>
  <si>
    <t>12/31/2037</t>
  </si>
  <si>
    <t>12/31/2038</t>
  </si>
  <si>
    <t>Aktiven</t>
  </si>
  <si>
    <t>Liquidität</t>
  </si>
  <si>
    <t>Debitoren</t>
  </si>
  <si>
    <t>Vorauszahlungen</t>
  </si>
  <si>
    <t>Anlage</t>
  </si>
  <si>
    <t>Passiven</t>
  </si>
  <si>
    <t>Finanzierungslücke</t>
  </si>
  <si>
    <t>Kreditoren</t>
  </si>
  <si>
    <t>Rückstellungen</t>
  </si>
  <si>
    <t>Fremdkapital</t>
  </si>
  <si>
    <t>Marktrisikoprämie</t>
  </si>
  <si>
    <t>Beta unverschuldet</t>
  </si>
  <si>
    <t>Zusatzkosten</t>
  </si>
  <si>
    <t>Prospekt</t>
  </si>
  <si>
    <t>Management der Bürgerbeteiligung</t>
  </si>
  <si>
    <t>Zusätzliche Kosten Modell 1</t>
  </si>
  <si>
    <t>Zusätzliche Kosten Modell 2</t>
  </si>
  <si>
    <t>Ertragssteuersatz</t>
  </si>
  <si>
    <t>FK/EK</t>
  </si>
  <si>
    <t>1/(1+Eigenkapitalkostensatz)^n</t>
  </si>
  <si>
    <t>Beta (des verschuldeten Unternehmens)</t>
  </si>
  <si>
    <t xml:space="preserve">Eigenkapitalkostensatz (des verschuldeten Unternehmens) </t>
  </si>
  <si>
    <t>SUMME</t>
  </si>
  <si>
    <t>Potenz</t>
  </si>
  <si>
    <t>Jahr</t>
  </si>
  <si>
    <t>Ausschüttung Diskontiert</t>
  </si>
  <si>
    <t>Kommentare</t>
  </si>
  <si>
    <t>Ergebisse</t>
  </si>
  <si>
    <t xml:space="preserve">Über Sterr-Koelln &amp; Partner </t>
  </si>
  <si>
    <t xml:space="preserve">Unternehmenswert
</t>
  </si>
  <si>
    <t>Modell1 Zusatzkosten (Prospekt und Mgnt der Bübet)</t>
  </si>
  <si>
    <t>Risikoloser Zinssatz</t>
  </si>
  <si>
    <t>CAPM-Modell</t>
  </si>
  <si>
    <t>Input</t>
  </si>
  <si>
    <t>Output</t>
  </si>
  <si>
    <t xml:space="preserve">Thesaurierung (NOPAT -Ausschüttung) Diskontiert </t>
  </si>
  <si>
    <t>12/31/2039</t>
  </si>
  <si>
    <t>12/31/2040</t>
  </si>
  <si>
    <t>12/31/2041</t>
  </si>
  <si>
    <t>12/31/2042</t>
  </si>
  <si>
    <t>12/31/2043</t>
  </si>
  <si>
    <t>Monat Projektstart</t>
  </si>
  <si>
    <t>Stammdaten</t>
  </si>
  <si>
    <t>Projektlaufzeit in Jahren</t>
  </si>
  <si>
    <t>&lt;- Bitte Ausfüllen (Max. 49 Jahre)</t>
  </si>
  <si>
    <t>Bei dem Hier angegebenen Wert handelt es sich um den geschätzten Unternehmenswert nach dem IDW S1 vor Abzug der Zusatzkosten.</t>
  </si>
  <si>
    <t xml:space="preserve">Modell2 Zusatzkosten </t>
  </si>
  <si>
    <t>&lt;- Bitte Auwählen</t>
  </si>
  <si>
    <t>-</t>
  </si>
  <si>
    <t>Monat</t>
  </si>
  <si>
    <t>Hinweis zur sachgemäßen Nutzung</t>
  </si>
  <si>
    <t xml:space="preserve">Das Modell verwendet vereinfachende Annahmen. Gegebenenfalls werden durch die Projektausgestaltung im Einzelfall diese Annahmen verletzt. Da noch kein finales Produktkozept für die Ausgeslatung des Sparbriefs vorliegt, wird die Rolle des Sparbriefes für die Finanzierung nicht hinreichend abgebildet.
Gerne stehen wir Ihnen bei Nachfragen zur Verfügug.
</t>
  </si>
  <si>
    <t>&lt;- Bitte auwählen</t>
  </si>
  <si>
    <t>&lt;- Bitte ausfüllen (Max. 49,0 Jahre)</t>
  </si>
  <si>
    <t>&lt;- Bitte ausfüllen</t>
  </si>
  <si>
    <t>einmalig</t>
  </si>
  <si>
    <t>jährlich</t>
  </si>
  <si>
    <t>Kommentar</t>
  </si>
  <si>
    <t>Bei dem hier angegebenen Wert handelt es sich um den geschätzten Unternehmenswert nach dem IDW S1 vor Abzug der Zusatzkosten.</t>
  </si>
  <si>
    <t>Die Zusatzkosten beinhalten Kosten für die Ausgabe von Sparbriefen und Ausgleichszahlungen.</t>
  </si>
  <si>
    <t>Die Zusatzkosten beinhalten Kosten für das Erstellen eines BaFin-Prospektes sowie das Mangement der Bürgerbeteiligung.</t>
  </si>
  <si>
    <r>
      <rPr>
        <b/>
        <sz val="12"/>
        <rFont val="Verdana"/>
        <family val="2"/>
      </rPr>
      <t>KLARE LÖSUNGEN FÜR DIE ENERGIEZUKUNFT</t>
    </r>
    <r>
      <rPr>
        <sz val="12"/>
        <rFont val="Verdana"/>
        <family val="2"/>
      </rPr>
      <t xml:space="preserve">
Wir gehören zu den führenden mittelständischen Beratungsunternehmen im Bereich der erneuerbaren Energien und Energieeffizienz. Seit 25 Jahren unterstützen wir unsere Mandanten, Ihre Zukunft nachhaltig zu gestalten.
Produktion, Investition, Organisation: Energiefragen stellen sich in jedem Bereich eines Unternehmens oder einer Kommune. Im Gespräch mit unseren Kunden zeigen wir Handlungsoptionen. Es entsteht eine Lösung, die rechtliche, wirtschaftliche, steuerliche und unternehmerische Aspekte in Balance bringt.</t>
    </r>
  </si>
  <si>
    <r>
      <rPr>
        <b/>
        <sz val="16"/>
        <rFont val="Verdana"/>
        <family val="2"/>
      </rPr>
      <t>Ausgangspunkt:</t>
    </r>
    <r>
      <rPr>
        <sz val="12"/>
        <rFont val="Verdana"/>
        <family val="2"/>
      </rPr>
      <t xml:space="preserve">
Das Bürger- und Gemeindenbeteiligungsgesetz für Mecklenburg-Vorpommern trat am 28.05.2016 in Kraft. Das Mini-Tool anbei berechnet auf Basis der Regelungen des Gesetzes und des IDW S1 welche Zusatzkosten je nach Wahl der Beteiligungsform entstehen.</t>
    </r>
  </si>
  <si>
    <t>Projektname: Wind Onshore EEG 2017</t>
  </si>
  <si>
    <t>Variante: WTG 3.45 MW - Wind Yield 1</t>
  </si>
  <si>
    <t>Mit greenmatch generiert am: 23.01.2018 11:15:25</t>
  </si>
  <si>
    <t>2045</t>
  </si>
  <si>
    <t>12/31/2044</t>
  </si>
  <si>
    <t>12/31/2045</t>
  </si>
  <si>
    <t>TRX - 10/31/2018</t>
  </si>
  <si>
    <t>Projektname: GM Example - Wind Onshore AR</t>
  </si>
  <si>
    <t>Variante: GM Example - Wind Onshore AR</t>
  </si>
  <si>
    <t>Mit greenmatch generiert am: 24.01.2018 09:19:02</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</si>
</sst>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0\ &quot;€&quot;"/>
  </numFmts>
  <fonts count="15" x14ac:knownFonts="1">
    <font>
      <sz val="12"/>
      <name val="Calibri"/>
    </font>
    <font>
      <sz val="12"/>
      <name val="Verdana"/>
      <family val="2"/>
    </font>
    <font>
      <sz val="12"/>
      <name val="Verdana"/>
      <family val="2"/>
    </font>
    <font>
      <sz val="12"/>
      <name val="Verdana"/>
      <family val="2"/>
    </font>
    <font>
      <b/>
      <sz val="12"/>
      <name val="Verdana"/>
      <family val="2"/>
    </font>
    <font>
      <sz val="12"/>
      <color rgb="FFFFFFFF"/>
      <name val="Verdana"/>
      <family val="2"/>
    </font>
    <font>
      <sz val="12"/>
      <name val="Calibri"/>
      <family val="2"/>
    </font>
    <font>
      <b/>
      <sz val="18"/>
      <name val="Verdana"/>
      <family val="2"/>
    </font>
    <font>
      <b/>
      <sz val="14"/>
      <name val="Verdana"/>
      <family val="2"/>
    </font>
    <font>
      <b/>
      <sz val="12"/>
      <color theme="0"/>
      <name val="Verdana"/>
      <family val="2"/>
    </font>
    <font>
      <b/>
      <sz val="16"/>
      <name val="Verdana"/>
      <family val="2"/>
    </font>
    <font>
      <sz val="12"/>
      <color theme="0"/>
      <name val="Verdana"/>
      <family val="2"/>
    </font>
    <font>
      <b/>
      <sz val="12"/>
      <color rgb="FFFFFFFF"/>
      <name val="Verdana"/>
    </font>
    <font>
      <u/>
      <sz val="12"/>
      <color theme="10"/>
      <name val="Calibri"/>
    </font>
    <font>
      <u/>
      <sz val="12"/>
      <color theme="11"/>
      <name val="Calibri"/>
    </font>
  </fonts>
  <fills count="22">
    <fill>
      <patternFill patternType="none"/>
    </fill>
    <fill>
      <patternFill patternType="gray125"/>
    </fill>
    <fill>
      <patternFill patternType="solid">
        <fgColor rgb="FFFFFFFF"/>
      </patternFill>
    </fill>
    <fill>
      <patternFill patternType="solid">
        <fgColor rgb="FFBFBFBF"/>
      </patternFill>
    </fill>
    <fill>
      <patternFill patternType="solid">
        <fgColor rgb="FF8EAADB"/>
      </patternFill>
    </fill>
    <fill>
      <patternFill patternType="solid">
        <fgColor rgb="FF034745"/>
      </patternFill>
    </fill>
    <fill>
      <patternFill patternType="solid">
        <fgColor rgb="FF2F5496"/>
      </patternFill>
    </fill>
    <fill>
      <patternFill patternType="solid">
        <fgColor rgb="FFA8D08D"/>
      </patternFill>
    </fill>
    <fill>
      <patternFill patternType="solid">
        <fgColor theme="0" tint="-0.34998626667073579"/>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rgb="FF298367"/>
        <bgColor indexed="64"/>
      </patternFill>
    </fill>
    <fill>
      <patternFill patternType="solid">
        <fgColor rgb="FF093871"/>
        <bgColor indexed="64"/>
      </patternFill>
    </fill>
    <fill>
      <patternFill patternType="solid">
        <fgColor rgb="FFADE5D4"/>
        <bgColor indexed="64"/>
      </patternFill>
    </fill>
    <fill>
      <patternFill patternType="solid">
        <fgColor theme="0"/>
        <bgColor indexed="64"/>
      </patternFill>
    </fill>
    <fill>
      <patternFill patternType="solid">
        <fgColor theme="0" tint="-0.499984740745262"/>
        <bgColor indexed="64"/>
      </patternFill>
    </fill>
    <fill>
      <patternFill patternType="solid">
        <fgColor rgb="FFFFFFFF"/>
        <bgColor rgb="FF000000"/>
      </patternFill>
    </fill>
    <fill>
      <patternFill patternType="solid">
        <fgColor rgb="FFBFBFBF"/>
        <bgColor rgb="FF000000"/>
      </patternFill>
    </fill>
    <fill>
      <patternFill patternType="solid">
        <fgColor rgb="FF8EAADB"/>
        <bgColor rgb="FF000000"/>
      </patternFill>
    </fill>
    <fill>
      <patternFill patternType="solid">
        <fgColor rgb="FF034745"/>
        <bgColor rgb="FF000000"/>
      </patternFill>
    </fill>
    <fill>
      <patternFill patternType="solid">
        <fgColor rgb="FF2F5496"/>
        <bgColor rgb="FF000000"/>
      </patternFill>
    </fill>
    <fill>
      <patternFill patternType="solid">
        <fgColor rgb="FFA8D08D"/>
        <bgColor rgb="FF000000"/>
      </patternFill>
    </fill>
  </fills>
  <borders count="23">
    <border>
      <left/>
      <right/>
      <top/>
      <bottom/>
      <diagonal/>
    </border>
    <border>
      <left/>
      <right/>
      <top/>
      <bottom/>
      <diagonal/>
    </border>
    <border>
      <left style="thin">
        <color rgb="FFBFBFBF"/>
      </left>
      <right style="thin">
        <color rgb="FFBFBFBF"/>
      </right>
      <top style="thin">
        <color rgb="FFBFBFBF"/>
      </top>
      <bottom style="thin">
        <color rgb="FFBFBFBF"/>
      </bottom>
      <diagonal/>
    </border>
    <border>
      <left style="thin">
        <color rgb="FFBFBFBF"/>
      </left>
      <right style="thin">
        <color rgb="FFBFBFBF"/>
      </right>
      <top style="thin">
        <color rgb="FFBFBFBF"/>
      </top>
      <bottom style="thin">
        <color rgb="FFBFBFBF"/>
      </bottom>
      <diagonal/>
    </border>
    <border>
      <left style="thin">
        <color rgb="FFBFBFBF"/>
      </left>
      <right style="thin">
        <color rgb="FFBFBFBF"/>
      </right>
      <top style="thin">
        <color rgb="FFBFBFBF"/>
      </top>
      <bottom style="thin">
        <color rgb="FFBFBFBF"/>
      </bottom>
      <diagonal/>
    </border>
    <border>
      <left style="thin">
        <color rgb="FFBFBFBF"/>
      </left>
      <right style="thin">
        <color rgb="FFBFBFBF"/>
      </right>
      <top style="thin">
        <color rgb="FFBFBFBF"/>
      </top>
      <bottom style="thin">
        <color rgb="FFBFBFBF"/>
      </bottom>
      <diagonal/>
    </border>
    <border>
      <left style="thin">
        <color auto="1"/>
      </left>
      <right style="thin">
        <color auto="1"/>
      </right>
      <top style="thin">
        <color auto="1"/>
      </top>
      <bottom style="thin">
        <color auto="1"/>
      </bottom>
      <diagonal/>
    </border>
    <border>
      <left style="thin">
        <color rgb="FFBFBFBF"/>
      </left>
      <right/>
      <top style="thin">
        <color rgb="FFBFBFBF"/>
      </top>
      <bottom style="thin">
        <color rgb="FFBFBFBF"/>
      </bottom>
      <diagonal/>
    </border>
    <border>
      <left/>
      <right/>
      <top style="thin">
        <color rgb="FFBFBFBF"/>
      </top>
      <bottom style="thin">
        <color rgb="FFBFBFBF"/>
      </bottom>
      <diagonal/>
    </border>
    <border>
      <left/>
      <right style="thin">
        <color rgb="FFBFBFBF"/>
      </right>
      <top style="thin">
        <color rgb="FFBFBFBF"/>
      </top>
      <bottom style="thin">
        <color rgb="FFBFBFBF"/>
      </bottom>
      <diagonal/>
    </border>
    <border>
      <left style="thick">
        <color auto="1"/>
      </left>
      <right/>
      <top style="thick">
        <color auto="1"/>
      </top>
      <bottom style="thick">
        <color auto="1"/>
      </bottom>
      <diagonal/>
    </border>
    <border>
      <left/>
      <right/>
      <top style="thick">
        <color auto="1"/>
      </top>
      <bottom style="thick">
        <color auto="1"/>
      </bottom>
      <diagonal/>
    </border>
    <border>
      <left/>
      <right style="thick">
        <color auto="1"/>
      </right>
      <top style="thick">
        <color auto="1"/>
      </top>
      <bottom style="thick">
        <color auto="1"/>
      </bottom>
      <diagonal/>
    </border>
    <border>
      <left/>
      <right/>
      <top style="thin">
        <color rgb="FFBFBFBF"/>
      </top>
      <bottom/>
      <diagonal/>
    </border>
    <border>
      <left/>
      <right/>
      <top style="thin">
        <color auto="1"/>
      </top>
      <bottom style="thin">
        <color rgb="FFBFBFBF"/>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thin">
        <color rgb="FFBFBFBF"/>
      </bottom>
      <diagonal/>
    </border>
    <border>
      <left style="thin">
        <color rgb="FFBFBFBF"/>
      </left>
      <right/>
      <top/>
      <bottom/>
      <diagonal/>
    </border>
    <border>
      <left/>
      <right/>
      <top style="thin">
        <color auto="1"/>
      </top>
      <bottom style="thin">
        <color auto="1"/>
      </bottom>
      <diagonal/>
    </border>
    <border>
      <left style="thin">
        <color rgb="FFBFBFBF"/>
      </left>
      <right style="thin">
        <color rgb="FFBFBFBF"/>
      </right>
      <top/>
      <bottom style="thin">
        <color rgb="FFBFBFBF"/>
      </bottom>
      <diagonal/>
    </border>
    <border>
      <left/>
      <right style="thin">
        <color rgb="FFBFBFBF"/>
      </right>
      <top/>
      <bottom style="thin">
        <color rgb="FFBFBFBF"/>
      </bottom>
      <diagonal/>
    </border>
  </borders>
  <cellStyleXfs count="5">
    <xf numFmtId="0" fontId="0" fillId="0" borderId="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cellStyleXfs>
  <cellXfs count="100">
    <xf numFmtId="0" fontId="0" fillId="0" borderId="0" xfId="0"/>
    <xf numFmtId="0" fontId="0" fillId="0" borderId="0" xfId="0"/>
    <xf numFmtId="1" fontId="2" fillId="3" borderId="2" xfId="0" applyNumberFormat="1" applyFont="1" applyFill="1" applyBorder="1"/>
    <xf numFmtId="1" fontId="3" fillId="4" borderId="3" xfId="0" applyNumberFormat="1" applyFont="1" applyFill="1" applyBorder="1"/>
    <xf numFmtId="1" fontId="5" fillId="6" borderId="4" xfId="0" applyNumberFormat="1" applyFont="1" applyFill="1" applyBorder="1"/>
    <xf numFmtId="0" fontId="0" fillId="0" borderId="0" xfId="0" applyFill="1"/>
    <xf numFmtId="0" fontId="0" fillId="0" borderId="1" xfId="0" applyBorder="1"/>
    <xf numFmtId="1" fontId="2" fillId="10" borderId="2" xfId="0" applyNumberFormat="1" applyFont="1" applyFill="1" applyBorder="1"/>
    <xf numFmtId="10" fontId="1" fillId="10" borderId="0" xfId="0" applyNumberFormat="1" applyFont="1" applyFill="1"/>
    <xf numFmtId="0" fontId="1" fillId="10" borderId="0" xfId="0" applyFont="1" applyFill="1"/>
    <xf numFmtId="0" fontId="1" fillId="0" borderId="0" xfId="0" applyFont="1"/>
    <xf numFmtId="0" fontId="1" fillId="0" borderId="0" xfId="0" applyFont="1" applyFill="1"/>
    <xf numFmtId="1" fontId="1" fillId="10" borderId="2" xfId="0" applyNumberFormat="1" applyFont="1" applyFill="1" applyBorder="1"/>
    <xf numFmtId="1" fontId="3" fillId="0" borderId="5" xfId="0" applyNumberFormat="1" applyFont="1" applyFill="1" applyBorder="1"/>
    <xf numFmtId="1" fontId="3" fillId="0" borderId="1" xfId="0" applyNumberFormat="1" applyFont="1" applyFill="1" applyBorder="1"/>
    <xf numFmtId="1" fontId="0" fillId="0" borderId="0" xfId="0" applyNumberFormat="1"/>
    <xf numFmtId="1" fontId="12" fillId="5" borderId="5" xfId="0" applyNumberFormat="1" applyFont="1" applyFill="1" applyBorder="1"/>
    <xf numFmtId="3" fontId="1" fillId="10" borderId="0" xfId="0" applyNumberFormat="1" applyFont="1" applyFill="1"/>
    <xf numFmtId="3" fontId="5" fillId="6" borderId="4" xfId="0" applyNumberFormat="1" applyFont="1" applyFill="1" applyBorder="1"/>
    <xf numFmtId="3" fontId="0" fillId="0" borderId="0" xfId="0" applyNumberFormat="1"/>
    <xf numFmtId="0" fontId="0" fillId="14" borderId="0" xfId="0" applyFill="1"/>
    <xf numFmtId="2" fontId="0" fillId="0" borderId="0" xfId="0" applyNumberFormat="1"/>
    <xf numFmtId="0" fontId="1" fillId="15" borderId="6" xfId="0" applyFont="1" applyFill="1" applyBorder="1" applyAlignment="1">
      <alignment horizontal="right" vertical="center"/>
    </xf>
    <xf numFmtId="0" fontId="0" fillId="15" borderId="16" xfId="0" applyFill="1" applyBorder="1" applyAlignment="1"/>
    <xf numFmtId="1" fontId="1" fillId="15" borderId="6" xfId="0" applyNumberFormat="1" applyFont="1" applyFill="1" applyBorder="1" applyAlignment="1">
      <alignment horizontal="center" vertical="center"/>
    </xf>
    <xf numFmtId="164" fontId="1" fillId="15" borderId="6" xfId="0" applyNumberFormat="1" applyFont="1" applyFill="1" applyBorder="1" applyAlignment="1">
      <alignment horizontal="center" vertical="center"/>
    </xf>
    <xf numFmtId="0" fontId="1" fillId="15" borderId="6" xfId="0" applyFont="1" applyFill="1" applyBorder="1" applyAlignment="1">
      <alignment horizontal="right" vertical="center" wrapText="1"/>
    </xf>
    <xf numFmtId="165" fontId="1" fillId="15" borderId="15" xfId="0" applyNumberFormat="1" applyFont="1" applyFill="1" applyBorder="1" applyAlignment="1"/>
    <xf numFmtId="0" fontId="6" fillId="0" borderId="0" xfId="0" applyFont="1"/>
    <xf numFmtId="0" fontId="1" fillId="8" borderId="6" xfId="0" applyFont="1" applyFill="1" applyBorder="1" applyAlignment="1" applyProtection="1">
      <alignment horizontal="right" vertical="center"/>
    </xf>
    <xf numFmtId="0" fontId="1" fillId="13" borderId="6" xfId="0" applyFont="1" applyFill="1" applyBorder="1" applyAlignment="1" applyProtection="1">
      <alignment horizontal="right" vertical="center" wrapText="1"/>
    </xf>
    <xf numFmtId="0" fontId="1" fillId="13" borderId="6" xfId="0" applyFont="1" applyFill="1" applyBorder="1" applyAlignment="1" applyProtection="1">
      <alignment horizontal="right" vertical="center"/>
    </xf>
    <xf numFmtId="0" fontId="1" fillId="9" borderId="17" xfId="0" applyFont="1" applyFill="1" applyBorder="1" applyAlignment="1" applyProtection="1"/>
    <xf numFmtId="0" fontId="1" fillId="9" borderId="18" xfId="0" applyFont="1" applyFill="1" applyBorder="1" applyAlignment="1" applyProtection="1"/>
    <xf numFmtId="1" fontId="9" fillId="11" borderId="7" xfId="0" applyNumberFormat="1" applyFont="1" applyFill="1" applyBorder="1" applyAlignment="1" applyProtection="1"/>
    <xf numFmtId="0" fontId="11" fillId="11" borderId="8" xfId="0" applyFont="1" applyFill="1" applyBorder="1" applyAlignment="1" applyProtection="1"/>
    <xf numFmtId="0" fontId="11" fillId="11" borderId="9" xfId="0" applyFont="1" applyFill="1" applyBorder="1" applyAlignment="1" applyProtection="1"/>
    <xf numFmtId="0" fontId="0" fillId="14" borderId="0" xfId="0" applyFill="1" applyProtection="1"/>
    <xf numFmtId="0" fontId="6" fillId="14" borderId="0" xfId="0" applyFont="1" applyFill="1" applyProtection="1"/>
    <xf numFmtId="0" fontId="0" fillId="0" borderId="0" xfId="0" applyProtection="1"/>
    <xf numFmtId="164" fontId="1" fillId="0" borderId="6" xfId="0" applyNumberFormat="1" applyFont="1" applyFill="1" applyBorder="1" applyAlignment="1" applyProtection="1">
      <alignment horizontal="center" vertical="center"/>
      <protection locked="0"/>
    </xf>
    <xf numFmtId="165" fontId="1" fillId="0" borderId="6" xfId="0" applyNumberFormat="1" applyFont="1" applyFill="1" applyBorder="1" applyAlignment="1" applyProtection="1">
      <alignment horizontal="center" vertical="center"/>
      <protection locked="0"/>
    </xf>
    <xf numFmtId="1" fontId="1" fillId="0" borderId="6" xfId="0" applyNumberFormat="1" applyFont="1" applyFill="1" applyBorder="1" applyAlignment="1" applyProtection="1">
      <alignment horizontal="center" vertical="center"/>
      <protection locked="0"/>
    </xf>
    <xf numFmtId="1" fontId="1" fillId="2" borderId="5" xfId="0" applyNumberFormat="1" applyFont="1" applyFill="1" applyBorder="1"/>
    <xf numFmtId="1" fontId="1" fillId="16" borderId="5" xfId="0" applyNumberFormat="1" applyFont="1" applyFill="1" applyBorder="1"/>
    <xf numFmtId="1" fontId="1" fillId="16" borderId="9" xfId="0" applyNumberFormat="1" applyFont="1" applyFill="1" applyBorder="1"/>
    <xf numFmtId="1" fontId="1" fillId="17" borderId="21" xfId="0" applyNumberFormat="1" applyFont="1" applyFill="1" applyBorder="1"/>
    <xf numFmtId="1" fontId="1" fillId="17" borderId="22" xfId="0" applyNumberFormat="1" applyFont="1" applyFill="1" applyBorder="1"/>
    <xf numFmtId="1" fontId="1" fillId="18" borderId="21" xfId="0" applyNumberFormat="1" applyFont="1" applyFill="1" applyBorder="1"/>
    <xf numFmtId="1" fontId="1" fillId="18" borderId="22" xfId="0" applyNumberFormat="1" applyFont="1" applyFill="1" applyBorder="1"/>
    <xf numFmtId="1" fontId="1" fillId="16" borderId="21" xfId="0" applyNumberFormat="1" applyFont="1" applyFill="1" applyBorder="1"/>
    <xf numFmtId="1" fontId="1" fillId="16" borderId="22" xfId="0" applyNumberFormat="1" applyFont="1" applyFill="1" applyBorder="1"/>
    <xf numFmtId="1" fontId="12" fillId="19" borderId="5" xfId="0" applyNumberFormat="1" applyFont="1" applyFill="1" applyBorder="1"/>
    <xf numFmtId="1" fontId="4" fillId="19" borderId="9" xfId="0" applyNumberFormat="1" applyFont="1" applyFill="1" applyBorder="1"/>
    <xf numFmtId="1" fontId="1" fillId="4" borderId="5" xfId="0" applyNumberFormat="1" applyFont="1" applyFill="1" applyBorder="1"/>
    <xf numFmtId="1" fontId="1" fillId="3" borderId="5" xfId="0" applyNumberFormat="1" applyFont="1" applyFill="1" applyBorder="1"/>
    <xf numFmtId="1" fontId="5" fillId="6" borderId="5" xfId="0" applyNumberFormat="1" applyFont="1" applyFill="1" applyBorder="1"/>
    <xf numFmtId="1" fontId="1" fillId="7" borderId="5" xfId="0" applyNumberFormat="1" applyFont="1" applyFill="1" applyBorder="1"/>
    <xf numFmtId="1" fontId="4" fillId="5" borderId="5" xfId="0" applyNumberFormat="1" applyFont="1" applyFill="1" applyBorder="1"/>
    <xf numFmtId="1" fontId="5" fillId="20" borderId="21" xfId="0" applyNumberFormat="1" applyFont="1" applyFill="1" applyBorder="1"/>
    <xf numFmtId="1" fontId="5" fillId="20" borderId="22" xfId="0" applyNumberFormat="1" applyFont="1" applyFill="1" applyBorder="1"/>
    <xf numFmtId="1" fontId="1" fillId="21" borderId="21" xfId="0" applyNumberFormat="1" applyFont="1" applyFill="1" applyBorder="1"/>
    <xf numFmtId="1" fontId="1" fillId="21" borderId="22" xfId="0" applyNumberFormat="1" applyFont="1" applyFill="1" applyBorder="1"/>
    <xf numFmtId="0" fontId="8" fillId="15" borderId="6" xfId="0" applyFont="1" applyFill="1" applyBorder="1" applyAlignment="1">
      <alignment vertical="center"/>
    </xf>
    <xf numFmtId="0" fontId="1" fillId="15" borderId="6" xfId="0" applyFont="1" applyFill="1" applyBorder="1" applyAlignment="1">
      <alignment vertical="center"/>
    </xf>
    <xf numFmtId="0" fontId="8" fillId="15" borderId="6" xfId="0" applyFont="1" applyFill="1" applyBorder="1" applyAlignment="1"/>
    <xf numFmtId="1" fontId="1" fillId="15" borderId="6" xfId="0" applyNumberFormat="1" applyFont="1" applyFill="1" applyBorder="1" applyAlignment="1">
      <alignment horizontal="center" vertical="center"/>
    </xf>
    <xf numFmtId="0" fontId="8" fillId="15" borderId="15" xfId="0" applyFont="1" applyFill="1" applyBorder="1" applyAlignment="1"/>
    <xf numFmtId="0" fontId="8" fillId="15" borderId="16" xfId="0" applyFont="1" applyFill="1" applyBorder="1" applyAlignment="1"/>
    <xf numFmtId="0" fontId="1" fillId="9" borderId="13" xfId="0" applyFont="1" applyFill="1" applyBorder="1" applyAlignment="1" applyProtection="1">
      <alignment vertical="top" wrapText="1"/>
    </xf>
    <xf numFmtId="0" fontId="1" fillId="9" borderId="13" xfId="0" applyFont="1" applyFill="1" applyBorder="1" applyAlignment="1" applyProtection="1">
      <alignment vertical="top"/>
    </xf>
    <xf numFmtId="165" fontId="1" fillId="13" borderId="15" xfId="0" applyNumberFormat="1" applyFont="1" applyFill="1" applyBorder="1" applyAlignment="1" applyProtection="1"/>
    <xf numFmtId="0" fontId="0" fillId="0" borderId="16" xfId="0" applyBorder="1" applyAlignment="1" applyProtection="1"/>
    <xf numFmtId="165" fontId="1" fillId="13" borderId="6" xfId="0" applyNumberFormat="1" applyFont="1" applyFill="1" applyBorder="1" applyAlignment="1" applyProtection="1"/>
    <xf numFmtId="0" fontId="1" fillId="9" borderId="14" xfId="0" applyFont="1" applyFill="1" applyBorder="1" applyAlignment="1" applyProtection="1"/>
    <xf numFmtId="0" fontId="8" fillId="8" borderId="6" xfId="0" applyFont="1" applyFill="1" applyBorder="1" applyAlignment="1" applyProtection="1"/>
    <xf numFmtId="0" fontId="11" fillId="12" borderId="15" xfId="0" applyFont="1" applyFill="1" applyBorder="1" applyAlignment="1" applyProtection="1">
      <alignment horizontal="left" vertical="top" wrapText="1"/>
    </xf>
    <xf numFmtId="0" fontId="0" fillId="0" borderId="16" xfId="0" applyBorder="1" applyAlignment="1" applyProtection="1">
      <alignment horizontal="left" vertical="top" wrapText="1"/>
    </xf>
    <xf numFmtId="0" fontId="7" fillId="8" borderId="6" xfId="0" applyFont="1" applyFill="1" applyBorder="1" applyAlignment="1" applyProtection="1">
      <alignment horizontal="center" vertical="center"/>
    </xf>
    <xf numFmtId="0" fontId="1" fillId="0" borderId="6" xfId="0" applyFont="1" applyBorder="1" applyAlignment="1" applyProtection="1"/>
    <xf numFmtId="0" fontId="8" fillId="8" borderId="6" xfId="0" applyFont="1" applyFill="1" applyBorder="1" applyAlignment="1" applyProtection="1">
      <alignment vertical="center"/>
    </xf>
    <xf numFmtId="0" fontId="1" fillId="0" borderId="6" xfId="0" applyFont="1" applyBorder="1" applyAlignment="1" applyProtection="1">
      <alignment vertical="center"/>
    </xf>
    <xf numFmtId="0" fontId="1" fillId="9" borderId="1" xfId="0" applyFont="1" applyFill="1" applyBorder="1" applyAlignment="1" applyProtection="1">
      <alignment vertical="top" wrapText="1"/>
    </xf>
    <xf numFmtId="0" fontId="0" fillId="0" borderId="0" xfId="0" applyAlignment="1" applyProtection="1">
      <alignment vertical="top" wrapText="1"/>
    </xf>
    <xf numFmtId="1" fontId="9" fillId="11" borderId="19" xfId="0" applyNumberFormat="1" applyFont="1" applyFill="1" applyBorder="1" applyAlignment="1" applyProtection="1"/>
    <xf numFmtId="0" fontId="0" fillId="0" borderId="1" xfId="0" applyBorder="1" applyAlignment="1" applyProtection="1"/>
    <xf numFmtId="0" fontId="1" fillId="8" borderId="10" xfId="0" applyFont="1" applyFill="1" applyBorder="1" applyAlignment="1" applyProtection="1">
      <alignment horizontal="center" vertical="center" wrapText="1"/>
    </xf>
    <xf numFmtId="0" fontId="1" fillId="8" borderId="11" xfId="0" applyFont="1" applyFill="1" applyBorder="1" applyAlignment="1" applyProtection="1">
      <alignment horizontal="center" vertical="center" wrapText="1"/>
    </xf>
    <xf numFmtId="0" fontId="1" fillId="8" borderId="12" xfId="0" applyFont="1" applyFill="1" applyBorder="1" applyAlignment="1" applyProtection="1">
      <alignment horizontal="center" vertical="center" wrapText="1"/>
    </xf>
    <xf numFmtId="10" fontId="1" fillId="0" borderId="6" xfId="0" applyNumberFormat="1" applyFont="1" applyFill="1" applyBorder="1" applyAlignment="1" applyProtection="1">
      <alignment horizontal="center" vertical="center"/>
      <protection locked="0"/>
    </xf>
    <xf numFmtId="0" fontId="1" fillId="0" borderId="6" xfId="0" applyFont="1" applyBorder="1" applyAlignment="1" applyProtection="1">
      <alignment horizontal="center" vertical="center"/>
      <protection locked="0"/>
    </xf>
    <xf numFmtId="0" fontId="1" fillId="9" borderId="1" xfId="0" applyFont="1" applyFill="1" applyBorder="1" applyAlignment="1" applyProtection="1"/>
    <xf numFmtId="2" fontId="1" fillId="0" borderId="6" xfId="0" applyNumberFormat="1" applyFont="1" applyFill="1" applyBorder="1" applyAlignment="1" applyProtection="1">
      <alignment horizontal="center" vertical="center"/>
      <protection locked="0"/>
    </xf>
    <xf numFmtId="0" fontId="9" fillId="12" borderId="15" xfId="0" applyFont="1" applyFill="1" applyBorder="1" applyAlignment="1" applyProtection="1">
      <alignment horizontal="center" vertical="center"/>
    </xf>
    <xf numFmtId="0" fontId="0" fillId="0" borderId="20" xfId="0" applyBorder="1" applyAlignment="1" applyProtection="1">
      <alignment horizontal="center" vertical="center"/>
    </xf>
    <xf numFmtId="0" fontId="0" fillId="0" borderId="16" xfId="0" applyBorder="1" applyAlignment="1" applyProtection="1">
      <alignment horizontal="center" vertical="center"/>
    </xf>
    <xf numFmtId="0" fontId="0" fillId="0" borderId="20" xfId="0" applyBorder="1" applyAlignment="1" applyProtection="1"/>
    <xf numFmtId="0" fontId="8" fillId="8" borderId="15" xfId="0" applyFont="1" applyFill="1" applyBorder="1" applyAlignment="1" applyProtection="1">
      <alignment vertical="center"/>
    </xf>
    <xf numFmtId="0" fontId="1" fillId="0" borderId="20" xfId="0" applyFont="1" applyBorder="1" applyAlignment="1" applyProtection="1">
      <alignment vertical="center"/>
    </xf>
    <xf numFmtId="0" fontId="0" fillId="0" borderId="20" xfId="0" applyBorder="1" applyAlignment="1" applyProtection="1">
      <alignment vertical="center"/>
    </xf>
  </cellXfs>
  <cellStyles count="5">
    <cellStyle name="Besuchter Hyperlink" xfId="2" builtinId="9" hidden="1"/>
    <cellStyle name="Besuchter Hyperlink" xfId="4" builtinId="9" hidden="1"/>
    <cellStyle name="Link" xfId="1" builtinId="8" hidden="1"/>
    <cellStyle name="Link" xfId="3" builtinId="8" hidden="1"/>
    <cellStyle name="Standard" xfId="0" builtinId="0"/>
  </cellStyles>
  <dxfs count="0"/>
  <tableStyles count="0" defaultTableStyle="TableStyleMedium9" defaultPivotStyle="PivotStyleMedium4"/>
  <colors>
    <mruColors>
      <color rgb="FFADE5D4"/>
      <color rgb="FF298367"/>
      <color rgb="FF093871"/>
      <color rgb="FF3DC19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xdr:col>
      <xdr:colOff>6803</xdr:colOff>
      <xdr:row>2</xdr:row>
      <xdr:rowOff>31749</xdr:rowOff>
    </xdr:from>
    <xdr:to>
      <xdr:col>3</xdr:col>
      <xdr:colOff>13606</xdr:colOff>
      <xdr:row>13</xdr:row>
      <xdr:rowOff>624417</xdr:rowOff>
    </xdr:to>
    <xdr:sp macro="" textlink="">
      <xdr:nvSpPr>
        <xdr:cNvPr id="7" name="Textplatzhalter 3">
          <a:extLst>
            <a:ext uri="{FF2B5EF4-FFF2-40B4-BE49-F238E27FC236}">
              <a16:creationId xmlns:a16="http://schemas.microsoft.com/office/drawing/2014/main" xmlns="" id="{00000000-0008-0000-0400-000007000000}"/>
            </a:ext>
          </a:extLst>
        </xdr:cNvPr>
        <xdr:cNvSpPr>
          <a:spLocks noGrp="1"/>
        </xdr:cNvSpPr>
      </xdr:nvSpPr>
      <xdr:spPr>
        <a:xfrm>
          <a:off x="306160" y="1256392"/>
          <a:ext cx="4524375" cy="2837846"/>
        </a:xfrm>
        <a:prstGeom prst="rect">
          <a:avLst/>
        </a:prstGeom>
        <a:solidFill>
          <a:schemeClr val="bg1">
            <a:lumMod val="85000"/>
          </a:schemeClr>
        </a:solidFill>
      </xdr:spPr>
      <xdr:style>
        <a:lnRef idx="2">
          <a:schemeClr val="dk1"/>
        </a:lnRef>
        <a:fillRef idx="1">
          <a:schemeClr val="lt1"/>
        </a:fillRef>
        <a:effectRef idx="0">
          <a:schemeClr val="dk1"/>
        </a:effectRef>
        <a:fontRef idx="minor">
          <a:schemeClr val="dk1"/>
        </a:fontRef>
      </xdr:style>
      <xdr:txBody>
        <a:bodyPr wrap="square" lIns="0" tIns="46800" rIns="0"/>
        <a:lstStyle>
          <a:lvl1pPr marL="36000" indent="0" algn="l" defTabSz="914400" rtl="0" eaLnBrk="1" latinLnBrk="0" hangingPunct="1">
            <a:lnSpc>
              <a:spcPts val="1920"/>
            </a:lnSpc>
            <a:spcBef>
              <a:spcPts val="0"/>
            </a:spcBef>
            <a:spcAft>
              <a:spcPts val="425"/>
            </a:spcAft>
            <a:buFontTx/>
            <a:buNone/>
            <a:defRPr sz="1600" kern="1200" cap="all" baseline="0">
              <a:solidFill>
                <a:schemeClr val="tx1"/>
              </a:solidFill>
              <a:latin typeface="+mn-lt"/>
              <a:ea typeface="+mn-ea"/>
              <a:cs typeface="+mn-cs"/>
            </a:defRPr>
          </a:lvl1pPr>
          <a:lvl2pPr marL="180000" indent="-144000" algn="l" defTabSz="914400" rtl="0" eaLnBrk="1" latinLnBrk="0" hangingPunct="1">
            <a:lnSpc>
              <a:spcPts val="1920"/>
            </a:lnSpc>
            <a:spcBef>
              <a:spcPts val="0"/>
            </a:spcBef>
            <a:spcAft>
              <a:spcPts val="425"/>
            </a:spcAft>
            <a:buClr>
              <a:schemeClr val="tx2"/>
            </a:buClr>
            <a:buFont typeface="Arial" panose="020B0604020202020204" pitchFamily="34" charset="0"/>
            <a:buChar char="•"/>
            <a:defRPr sz="1600" kern="1200">
              <a:solidFill>
                <a:schemeClr val="tx1"/>
              </a:solidFill>
              <a:latin typeface="+mn-lt"/>
              <a:ea typeface="+mn-ea"/>
              <a:cs typeface="+mn-cs"/>
            </a:defRPr>
          </a:lvl2pPr>
          <a:lvl3pPr marL="324000" indent="-144000" algn="l" defTabSz="914400" rtl="0" eaLnBrk="1" latinLnBrk="0" hangingPunct="1">
            <a:lnSpc>
              <a:spcPts val="1920"/>
            </a:lnSpc>
            <a:spcBef>
              <a:spcPts val="0"/>
            </a:spcBef>
            <a:spcAft>
              <a:spcPts val="425"/>
            </a:spcAft>
            <a:buFont typeface="Arial" panose="020B0604020202020204" pitchFamily="34" charset="0"/>
            <a:buChar char="•"/>
            <a:defRPr sz="1600" kern="1200">
              <a:solidFill>
                <a:schemeClr val="tx1"/>
              </a:solidFill>
              <a:latin typeface="+mn-lt"/>
              <a:ea typeface="+mn-ea"/>
              <a:cs typeface="+mn-cs"/>
            </a:defRPr>
          </a:lvl3pPr>
          <a:lvl4pPr marL="468000" indent="-180000" algn="l" defTabSz="914400" rtl="0" eaLnBrk="1" latinLnBrk="0" hangingPunct="1">
            <a:lnSpc>
              <a:spcPts val="1920"/>
            </a:lnSpc>
            <a:spcBef>
              <a:spcPts val="0"/>
            </a:spcBef>
            <a:spcAft>
              <a:spcPts val="425"/>
            </a:spcAft>
            <a:buFont typeface="Arial" panose="020B0604020202020204" pitchFamily="34" charset="0"/>
            <a:buChar char="•"/>
            <a:defRPr sz="1600" kern="1200">
              <a:solidFill>
                <a:schemeClr val="tx1"/>
              </a:solidFill>
              <a:latin typeface="+mn-lt"/>
              <a:ea typeface="+mn-ea"/>
              <a:cs typeface="+mn-cs"/>
            </a:defRPr>
          </a:lvl4pPr>
          <a:lvl5pPr marL="612000" indent="-180000" algn="l" defTabSz="914400" rtl="0" eaLnBrk="1" latinLnBrk="0" hangingPunct="1">
            <a:lnSpc>
              <a:spcPts val="1920"/>
            </a:lnSpc>
            <a:spcBef>
              <a:spcPts val="0"/>
            </a:spcBef>
            <a:spcAft>
              <a:spcPts val="425"/>
            </a:spcAft>
            <a:buFont typeface="Arial" panose="020B0604020202020204" pitchFamily="34" charset="0"/>
            <a:buChar char="•"/>
            <a:defRPr sz="1600" kern="1200">
              <a:solidFill>
                <a:schemeClr val="tx1"/>
              </a:solidFill>
              <a:latin typeface="+mn-lt"/>
              <a:ea typeface="+mn-ea"/>
              <a:cs typeface="+mn-cs"/>
            </a:defRPr>
          </a:lvl5pPr>
          <a:lvl6pPr marL="0" indent="0" algn="l" defTabSz="914400" rtl="0" eaLnBrk="1" latinLnBrk="0" hangingPunct="1">
            <a:lnSpc>
              <a:spcPts val="1920"/>
            </a:lnSpc>
            <a:spcBef>
              <a:spcPts val="0"/>
            </a:spcBef>
            <a:spcAft>
              <a:spcPts val="425"/>
            </a:spcAft>
            <a:buFont typeface="Arial" panose="020B0604020202020204" pitchFamily="34" charset="0"/>
            <a:buNone/>
            <a:defRPr sz="1600" kern="1200">
              <a:solidFill>
                <a:schemeClr val="tx1"/>
              </a:solidFill>
              <a:latin typeface="+mn-lt"/>
              <a:ea typeface="+mn-ea"/>
              <a:cs typeface="+mn-cs"/>
            </a:defRPr>
          </a:lvl6pPr>
          <a:lvl7pPr marL="2971800" indent="-228600" algn="l" defTabSz="914400" rtl="0" eaLnBrk="1" latinLnBrk="0" hangingPunct="1">
            <a:spcBef>
              <a:spcPct val="20000"/>
            </a:spcBef>
            <a:buFont typeface="Arial" panose="020B0604020202020204" pitchFamily="34" charset="0"/>
            <a:buChar char="•"/>
            <a:defRPr sz="2000" kern="1200">
              <a:solidFill>
                <a:schemeClr val="tx1"/>
              </a:solidFill>
              <a:latin typeface="+mn-lt"/>
              <a:ea typeface="+mn-ea"/>
              <a:cs typeface="+mn-cs"/>
            </a:defRPr>
          </a:lvl7pPr>
          <a:lvl8pPr marL="3429000" indent="-228600" algn="l" defTabSz="914400" rtl="0" eaLnBrk="1" latinLnBrk="0" hangingPunct="1">
            <a:spcBef>
              <a:spcPct val="20000"/>
            </a:spcBef>
            <a:buFont typeface="Arial" panose="020B0604020202020204" pitchFamily="34" charset="0"/>
            <a:buChar char="•"/>
            <a:defRPr sz="2000" kern="1200">
              <a:solidFill>
                <a:schemeClr val="tx1"/>
              </a:solidFill>
              <a:latin typeface="+mn-lt"/>
              <a:ea typeface="+mn-ea"/>
              <a:cs typeface="+mn-cs"/>
            </a:defRPr>
          </a:lvl8pPr>
          <a:lvl9pPr marL="3886200" indent="-228600" algn="l" defTabSz="914400" rtl="0" eaLnBrk="1" latinLnBrk="0" hangingPunct="1">
            <a:spcBef>
              <a:spcPct val="20000"/>
            </a:spcBef>
            <a:buFont typeface="Arial" panose="020B0604020202020204" pitchFamily="34" charset="0"/>
            <a:buChar char="•"/>
            <a:defRPr sz="2000" kern="1200">
              <a:solidFill>
                <a:schemeClr val="tx1"/>
              </a:solidFill>
              <a:latin typeface="+mn-lt"/>
              <a:ea typeface="+mn-ea"/>
              <a:cs typeface="+mn-cs"/>
            </a:defRPr>
          </a:lvl9pPr>
        </a:lstStyle>
        <a:p>
          <a:pPr lvl="0" algn="ctr"/>
          <a:r>
            <a:rPr lang="de-DE" sz="1100" b="1"/>
            <a:t>Modell 1: Direkte Beteiligung </a:t>
          </a:r>
          <a:endParaRPr lang="de-DE" sz="1100"/>
        </a:p>
        <a:p>
          <a:pPr algn="ctr"/>
          <a:r>
            <a:rPr lang="de-DE" sz="1100" b="1" i="0"/>
            <a:t>nACH §4 BügembeteilG</a:t>
          </a:r>
        </a:p>
      </xdr:txBody>
    </xdr:sp>
    <xdr:clientData/>
  </xdr:twoCellAnchor>
  <xdr:twoCellAnchor>
    <xdr:from>
      <xdr:col>3</xdr:col>
      <xdr:colOff>13608</xdr:colOff>
      <xdr:row>2</xdr:row>
      <xdr:rowOff>31749</xdr:rowOff>
    </xdr:from>
    <xdr:to>
      <xdr:col>6</xdr:col>
      <xdr:colOff>0</xdr:colOff>
      <xdr:row>13</xdr:row>
      <xdr:rowOff>624417</xdr:rowOff>
    </xdr:to>
    <xdr:sp macro="" textlink="">
      <xdr:nvSpPr>
        <xdr:cNvPr id="10" name="Textplatzhalter 3">
          <a:extLst>
            <a:ext uri="{FF2B5EF4-FFF2-40B4-BE49-F238E27FC236}">
              <a16:creationId xmlns:a16="http://schemas.microsoft.com/office/drawing/2014/main" xmlns="" id="{00000000-0008-0000-0400-00000A000000}"/>
            </a:ext>
          </a:extLst>
        </xdr:cNvPr>
        <xdr:cNvSpPr txBox="1">
          <a:spLocks/>
        </xdr:cNvSpPr>
      </xdr:nvSpPr>
      <xdr:spPr>
        <a:xfrm>
          <a:off x="4830537" y="1256392"/>
          <a:ext cx="5320392" cy="2837846"/>
        </a:xfrm>
        <a:prstGeom prst="rect">
          <a:avLst/>
        </a:prstGeom>
        <a:solidFill>
          <a:schemeClr val="bg1">
            <a:lumMod val="85000"/>
          </a:schemeClr>
        </a:solidFill>
      </xdr:spPr>
      <xdr:style>
        <a:lnRef idx="2">
          <a:schemeClr val="dk1"/>
        </a:lnRef>
        <a:fillRef idx="1">
          <a:schemeClr val="lt1"/>
        </a:fillRef>
        <a:effectRef idx="0">
          <a:schemeClr val="dk1"/>
        </a:effectRef>
        <a:fontRef idx="minor">
          <a:schemeClr val="dk1"/>
        </a:fontRef>
      </xdr:style>
      <xdr:txBody>
        <a:bodyPr wrap="square" lIns="0" tIns="46800" rIns="0"/>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vl="0" algn="ctr"/>
          <a:r>
            <a:rPr lang="de-DE" sz="1100" b="1"/>
            <a:t>MODELL 2:</a:t>
          </a:r>
          <a:r>
            <a:rPr lang="de-DE" sz="1100" b="1" baseline="0"/>
            <a:t> ALTERNATIVE BETEILIGUNG</a:t>
          </a:r>
        </a:p>
        <a:p>
          <a:pPr lvl="0" algn="ctr"/>
          <a:endParaRPr lang="de-DE" sz="1100" b="1" baseline="0"/>
        </a:p>
        <a:p>
          <a:pPr lvl="0" algn="ctr"/>
          <a:r>
            <a:rPr lang="de-DE" sz="1100" b="1"/>
            <a:t>NACH §10 ABSATZ 5 BÜGEMBETEILG</a:t>
          </a:r>
          <a:endParaRPr lang="de-DE" sz="1100"/>
        </a:p>
        <a:p>
          <a:endParaRPr lang="de-DE"/>
        </a:p>
      </xdr:txBody>
    </xdr:sp>
    <xdr:clientData/>
  </xdr:twoCellAnchor>
  <xdr:twoCellAnchor>
    <xdr:from>
      <xdr:col>1</xdr:col>
      <xdr:colOff>251120</xdr:colOff>
      <xdr:row>6</xdr:row>
      <xdr:rowOff>83917</xdr:rowOff>
    </xdr:from>
    <xdr:to>
      <xdr:col>2</xdr:col>
      <xdr:colOff>911678</xdr:colOff>
      <xdr:row>10</xdr:row>
      <xdr:rowOff>0</xdr:rowOff>
    </xdr:to>
    <xdr:sp macro="" textlink="">
      <xdr:nvSpPr>
        <xdr:cNvPr id="11" name="Rechteck 10">
          <a:extLst>
            <a:ext uri="{FF2B5EF4-FFF2-40B4-BE49-F238E27FC236}">
              <a16:creationId xmlns:a16="http://schemas.microsoft.com/office/drawing/2014/main" xmlns="" id="{00000000-0008-0000-0400-00000B000000}"/>
            </a:ext>
          </a:extLst>
        </xdr:cNvPr>
        <xdr:cNvSpPr/>
      </xdr:nvSpPr>
      <xdr:spPr>
        <a:xfrm>
          <a:off x="550477" y="2124988"/>
          <a:ext cx="4048737" cy="732512"/>
        </a:xfrm>
        <a:prstGeom prst="rect">
          <a:avLst/>
        </a:prstGeom>
        <a:solidFill>
          <a:srgbClr val="093871"/>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de-DE"/>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de-DE" sz="1600"/>
            <a:t>Komplementär: Vorhabenträger</a:t>
          </a:r>
        </a:p>
      </xdr:txBody>
    </xdr:sp>
    <xdr:clientData/>
  </xdr:twoCellAnchor>
  <xdr:twoCellAnchor>
    <xdr:from>
      <xdr:col>4</xdr:col>
      <xdr:colOff>1660071</xdr:colOff>
      <xdr:row>10</xdr:row>
      <xdr:rowOff>179918</xdr:rowOff>
    </xdr:from>
    <xdr:to>
      <xdr:col>5</xdr:col>
      <xdr:colOff>2015209</xdr:colOff>
      <xdr:row>13</xdr:row>
      <xdr:rowOff>424614</xdr:rowOff>
    </xdr:to>
    <xdr:sp macro="" textlink="">
      <xdr:nvSpPr>
        <xdr:cNvPr id="12" name="Rechteck 11">
          <a:extLst>
            <a:ext uri="{FF2B5EF4-FFF2-40B4-BE49-F238E27FC236}">
              <a16:creationId xmlns:a16="http://schemas.microsoft.com/office/drawing/2014/main" xmlns="" id="{00000000-0008-0000-0400-00000C000000}"/>
            </a:ext>
          </a:extLst>
        </xdr:cNvPr>
        <xdr:cNvSpPr/>
      </xdr:nvSpPr>
      <xdr:spPr>
        <a:xfrm>
          <a:off x="7647214" y="3037418"/>
          <a:ext cx="2110459" cy="857017"/>
        </a:xfrm>
        <a:prstGeom prst="rect">
          <a:avLst/>
        </a:prstGeom>
        <a:solidFill>
          <a:srgbClr val="298367"/>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de-DE"/>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de-DE" sz="1600"/>
            <a:t>Ausgleichszahlungen:</a:t>
          </a:r>
        </a:p>
        <a:p>
          <a:pPr algn="ctr"/>
          <a:r>
            <a:rPr lang="de-DE" sz="1600"/>
            <a:t>Gemeinden</a:t>
          </a:r>
        </a:p>
      </xdr:txBody>
    </xdr:sp>
    <xdr:clientData/>
  </xdr:twoCellAnchor>
  <xdr:twoCellAnchor>
    <xdr:from>
      <xdr:col>4</xdr:col>
      <xdr:colOff>1651649</xdr:colOff>
      <xdr:row>6</xdr:row>
      <xdr:rowOff>126249</xdr:rowOff>
    </xdr:from>
    <xdr:to>
      <xdr:col>5</xdr:col>
      <xdr:colOff>2027451</xdr:colOff>
      <xdr:row>10</xdr:row>
      <xdr:rowOff>95249</xdr:rowOff>
    </xdr:to>
    <xdr:sp macro="" textlink="">
      <xdr:nvSpPr>
        <xdr:cNvPr id="13" name="Rechteck 12">
          <a:extLst>
            <a:ext uri="{FF2B5EF4-FFF2-40B4-BE49-F238E27FC236}">
              <a16:creationId xmlns:a16="http://schemas.microsoft.com/office/drawing/2014/main" xmlns="" id="{00000000-0008-0000-0400-00000D000000}"/>
            </a:ext>
          </a:extLst>
        </xdr:cNvPr>
        <xdr:cNvSpPr/>
      </xdr:nvSpPr>
      <xdr:spPr>
        <a:xfrm>
          <a:off x="7638792" y="2167320"/>
          <a:ext cx="2131123" cy="785429"/>
        </a:xfrm>
        <a:prstGeom prst="rect">
          <a:avLst/>
        </a:prstGeom>
        <a:solidFill>
          <a:srgbClr val="093871"/>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de-DE"/>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de-DE" sz="1600"/>
            <a:t>Sparbriefe:</a:t>
          </a:r>
        </a:p>
        <a:p>
          <a:pPr algn="ctr"/>
          <a:r>
            <a:rPr lang="de-DE" sz="1600"/>
            <a:t>Bürger</a:t>
          </a:r>
        </a:p>
      </xdr:txBody>
    </xdr:sp>
    <xdr:clientData/>
  </xdr:twoCellAnchor>
  <xdr:twoCellAnchor>
    <xdr:from>
      <xdr:col>1</xdr:col>
      <xdr:colOff>127001</xdr:colOff>
      <xdr:row>5</xdr:row>
      <xdr:rowOff>33643</xdr:rowOff>
    </xdr:from>
    <xdr:to>
      <xdr:col>2</xdr:col>
      <xdr:colOff>1020536</xdr:colOff>
      <xdr:row>13</xdr:row>
      <xdr:rowOff>539751</xdr:rowOff>
    </xdr:to>
    <xdr:sp macro="" textlink="">
      <xdr:nvSpPr>
        <xdr:cNvPr id="14" name="Rechteck 13">
          <a:extLst>
            <a:ext uri="{FF2B5EF4-FFF2-40B4-BE49-F238E27FC236}">
              <a16:creationId xmlns:a16="http://schemas.microsoft.com/office/drawing/2014/main" xmlns="" id="{00000000-0008-0000-0400-00000E000000}"/>
            </a:ext>
          </a:extLst>
        </xdr:cNvPr>
        <xdr:cNvSpPr/>
      </xdr:nvSpPr>
      <xdr:spPr>
        <a:xfrm>
          <a:off x="426358" y="1870607"/>
          <a:ext cx="4281714" cy="2138965"/>
        </a:xfrm>
        <a:prstGeom prst="rect">
          <a:avLst/>
        </a:prstGeom>
        <a:noFill/>
        <a:ln w="38100">
          <a:solidFill>
            <a:schemeClr val="tx2"/>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de-DE"/>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r>
            <a:rPr lang="de-DE" sz="1100" b="1">
              <a:solidFill>
                <a:srgbClr val="009390"/>
              </a:solidFill>
            </a:rPr>
            <a:t>GmbH &amp; Co. KG </a:t>
          </a:r>
        </a:p>
      </xdr:txBody>
    </xdr:sp>
    <xdr:clientData/>
  </xdr:twoCellAnchor>
  <xdr:twoCellAnchor>
    <xdr:from>
      <xdr:col>1</xdr:col>
      <xdr:colOff>258536</xdr:colOff>
      <xdr:row>10</xdr:row>
      <xdr:rowOff>75859</xdr:rowOff>
    </xdr:from>
    <xdr:to>
      <xdr:col>2</xdr:col>
      <xdr:colOff>898072</xdr:colOff>
      <xdr:row>13</xdr:row>
      <xdr:rowOff>455080</xdr:rowOff>
    </xdr:to>
    <xdr:sp macro="" textlink="">
      <xdr:nvSpPr>
        <xdr:cNvPr id="15" name="Rechteck 14">
          <a:extLst>
            <a:ext uri="{FF2B5EF4-FFF2-40B4-BE49-F238E27FC236}">
              <a16:creationId xmlns:a16="http://schemas.microsoft.com/office/drawing/2014/main" xmlns="" id="{00000000-0008-0000-0400-00000F000000}"/>
            </a:ext>
          </a:extLst>
        </xdr:cNvPr>
        <xdr:cNvSpPr/>
      </xdr:nvSpPr>
      <xdr:spPr>
        <a:xfrm>
          <a:off x="557893" y="2933359"/>
          <a:ext cx="4027715" cy="991542"/>
        </a:xfrm>
        <a:prstGeom prst="rect">
          <a:avLst/>
        </a:prstGeom>
        <a:solidFill>
          <a:srgbClr val="298367"/>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de-DE"/>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de-DE" sz="1600"/>
            <a:t>Kommanditisten: Gemeinden und</a:t>
          </a:r>
        </a:p>
        <a:p>
          <a:pPr algn="ctr"/>
          <a:r>
            <a:rPr lang="de-DE" sz="1600"/>
            <a:t>Bürger</a:t>
          </a:r>
        </a:p>
      </xdr:txBody>
    </xdr:sp>
    <xdr:clientData/>
  </xdr:twoCellAnchor>
  <xdr:twoCellAnchor>
    <xdr:from>
      <xdr:col>3</xdr:col>
      <xdr:colOff>231323</xdr:colOff>
      <xdr:row>6</xdr:row>
      <xdr:rowOff>136071</xdr:rowOff>
    </xdr:from>
    <xdr:to>
      <xdr:col>4</xdr:col>
      <xdr:colOff>1428751</xdr:colOff>
      <xdr:row>10</xdr:row>
      <xdr:rowOff>114906</xdr:rowOff>
    </xdr:to>
    <xdr:sp macro="" textlink="">
      <xdr:nvSpPr>
        <xdr:cNvPr id="16" name="Rechteck 15">
          <a:extLst>
            <a:ext uri="{FF2B5EF4-FFF2-40B4-BE49-F238E27FC236}">
              <a16:creationId xmlns:a16="http://schemas.microsoft.com/office/drawing/2014/main" xmlns="" id="{00000000-0008-0000-0400-000010000000}"/>
            </a:ext>
          </a:extLst>
        </xdr:cNvPr>
        <xdr:cNvSpPr/>
      </xdr:nvSpPr>
      <xdr:spPr>
        <a:xfrm>
          <a:off x="5197930" y="2177142"/>
          <a:ext cx="2217964" cy="795264"/>
        </a:xfrm>
        <a:prstGeom prst="rect">
          <a:avLst/>
        </a:prstGeom>
        <a:solidFill>
          <a:srgbClr val="093871"/>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de-DE"/>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de-DE" sz="1600"/>
            <a:t>Komplementär:</a:t>
          </a:r>
        </a:p>
        <a:p>
          <a:pPr algn="ctr"/>
          <a:r>
            <a:rPr lang="de-DE" sz="1600"/>
            <a:t>Vorhabenträger</a:t>
          </a:r>
        </a:p>
      </xdr:txBody>
    </xdr:sp>
    <xdr:clientData/>
  </xdr:twoCellAnchor>
  <xdr:twoCellAnchor>
    <xdr:from>
      <xdr:col>3</xdr:col>
      <xdr:colOff>111192</xdr:colOff>
      <xdr:row>5</xdr:row>
      <xdr:rowOff>52863</xdr:rowOff>
    </xdr:from>
    <xdr:to>
      <xdr:col>4</xdr:col>
      <xdr:colOff>1524000</xdr:colOff>
      <xdr:row>13</xdr:row>
      <xdr:rowOff>521607</xdr:rowOff>
    </xdr:to>
    <xdr:sp macro="" textlink="">
      <xdr:nvSpPr>
        <xdr:cNvPr id="17" name="Rechteck 16">
          <a:extLst>
            <a:ext uri="{FF2B5EF4-FFF2-40B4-BE49-F238E27FC236}">
              <a16:creationId xmlns:a16="http://schemas.microsoft.com/office/drawing/2014/main" xmlns="" id="{00000000-0008-0000-0400-000011000000}"/>
            </a:ext>
          </a:extLst>
        </xdr:cNvPr>
        <xdr:cNvSpPr/>
      </xdr:nvSpPr>
      <xdr:spPr>
        <a:xfrm>
          <a:off x="5077799" y="1889827"/>
          <a:ext cx="2433344" cy="2101601"/>
        </a:xfrm>
        <a:prstGeom prst="rect">
          <a:avLst/>
        </a:prstGeom>
        <a:noFill/>
        <a:ln w="38100">
          <a:solidFill>
            <a:schemeClr val="tx2"/>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de-DE"/>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r>
            <a:rPr lang="de-DE" sz="1100" b="1">
              <a:solidFill>
                <a:srgbClr val="009390"/>
              </a:solidFill>
            </a:rPr>
            <a:t>GmbH &amp; Co. KG </a:t>
          </a:r>
        </a:p>
      </xdr:txBody>
    </xdr:sp>
    <xdr:clientData/>
  </xdr:twoCellAnchor>
  <xdr:twoCellAnchor>
    <xdr:from>
      <xdr:col>3</xdr:col>
      <xdr:colOff>244929</xdr:colOff>
      <xdr:row>10</xdr:row>
      <xdr:rowOff>173082</xdr:rowOff>
    </xdr:from>
    <xdr:to>
      <xdr:col>4</xdr:col>
      <xdr:colOff>1430262</xdr:colOff>
      <xdr:row>13</xdr:row>
      <xdr:rowOff>439287</xdr:rowOff>
    </xdr:to>
    <xdr:sp macro="" textlink="">
      <xdr:nvSpPr>
        <xdr:cNvPr id="18" name="Rechteck 17">
          <a:extLst>
            <a:ext uri="{FF2B5EF4-FFF2-40B4-BE49-F238E27FC236}">
              <a16:creationId xmlns:a16="http://schemas.microsoft.com/office/drawing/2014/main" xmlns="" id="{00000000-0008-0000-0400-000012000000}"/>
            </a:ext>
          </a:extLst>
        </xdr:cNvPr>
        <xdr:cNvSpPr/>
      </xdr:nvSpPr>
      <xdr:spPr>
        <a:xfrm>
          <a:off x="5211536" y="3030582"/>
          <a:ext cx="2205869" cy="878526"/>
        </a:xfrm>
        <a:prstGeom prst="rect">
          <a:avLst/>
        </a:prstGeom>
        <a:solidFill>
          <a:srgbClr val="298367"/>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de-DE"/>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de-DE" sz="1600"/>
            <a:t>Kommanditisten: </a:t>
          </a:r>
        </a:p>
        <a:p>
          <a:pPr algn="ctr"/>
          <a:r>
            <a:rPr lang="de-DE" sz="1600"/>
            <a:t>keine</a:t>
          </a:r>
          <a:r>
            <a:rPr lang="de-DE" sz="1600" baseline="0"/>
            <a:t> </a:t>
          </a:r>
          <a:r>
            <a:rPr lang="de-DE" sz="1600"/>
            <a:t>Gemeinden</a:t>
          </a:r>
        </a:p>
      </xdr:txBody>
    </xdr:sp>
    <xdr:clientData/>
  </xdr:twoCellAnchor>
  <xdr:twoCellAnchor editAs="oneCell">
    <xdr:from>
      <xdr:col>5</xdr:col>
      <xdr:colOff>660698</xdr:colOff>
      <xdr:row>40</xdr:row>
      <xdr:rowOff>83154</xdr:rowOff>
    </xdr:from>
    <xdr:to>
      <xdr:col>6</xdr:col>
      <xdr:colOff>6935</xdr:colOff>
      <xdr:row>42</xdr:row>
      <xdr:rowOff>51405</xdr:rowOff>
    </xdr:to>
    <xdr:pic>
      <xdr:nvPicPr>
        <xdr:cNvPr id="21" name="Grafik 20" descr="Bildergebnis für sterr kölln und partner">
          <a:extLst>
            <a:ext uri="{FF2B5EF4-FFF2-40B4-BE49-F238E27FC236}">
              <a16:creationId xmlns:a16="http://schemas.microsoft.com/office/drawing/2014/main" xmlns="" id="{00000000-0008-0000-0400-00001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455323" y="12608529"/>
          <a:ext cx="1552862" cy="3810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22"/>
  <sheetViews>
    <sheetView workbookViewId="0">
      <selection activeCell="A17" sqref="A17"/>
    </sheetView>
  </sheetViews>
  <sheetFormatPr baseColWidth="10" defaultColWidth="11" defaultRowHeight="15.75" x14ac:dyDescent="0.25"/>
  <cols>
    <col min="1" max="1" width="28.625" style="1" customWidth="1"/>
    <col min="2" max="2" width="20" style="1" customWidth="1"/>
    <col min="3" max="28" width="14.125" style="1" customWidth="1"/>
    <col min="29" max="16384" width="11" style="1"/>
  </cols>
  <sheetData>
    <row r="1" spans="1:30" x14ac:dyDescent="0.25">
      <c r="A1" s="44" t="s">
        <v>0</v>
      </c>
      <c r="B1" s="45" t="s">
        <v>124</v>
      </c>
      <c r="C1" s="45">
        <v>2018</v>
      </c>
      <c r="D1" s="45">
        <v>2019</v>
      </c>
      <c r="E1" s="45">
        <v>2020</v>
      </c>
      <c r="F1" s="45">
        <v>2021</v>
      </c>
      <c r="G1" s="45">
        <v>2022</v>
      </c>
      <c r="H1" s="45">
        <v>2023</v>
      </c>
      <c r="I1" s="45">
        <v>2024</v>
      </c>
      <c r="J1" s="45">
        <v>2025</v>
      </c>
      <c r="K1" s="45">
        <v>2026</v>
      </c>
      <c r="L1" s="45">
        <v>2027</v>
      </c>
      <c r="M1" s="45">
        <v>2028</v>
      </c>
      <c r="N1" s="45">
        <v>2029</v>
      </c>
      <c r="O1" s="45">
        <v>2030</v>
      </c>
      <c r="P1" s="45">
        <v>2031</v>
      </c>
      <c r="Q1" s="45">
        <v>2032</v>
      </c>
      <c r="R1" s="45">
        <v>2033</v>
      </c>
      <c r="S1" s="45">
        <v>2034</v>
      </c>
      <c r="T1" s="45">
        <v>2035</v>
      </c>
      <c r="U1" s="45">
        <v>2036</v>
      </c>
      <c r="V1" s="45">
        <v>2037</v>
      </c>
      <c r="W1" s="45">
        <v>2038</v>
      </c>
      <c r="X1" s="45">
        <v>2039</v>
      </c>
      <c r="Y1" s="45">
        <v>2040</v>
      </c>
      <c r="Z1" s="45">
        <v>2041</v>
      </c>
      <c r="AA1" s="45">
        <v>2042</v>
      </c>
      <c r="AB1" s="45">
        <v>2043</v>
      </c>
      <c r="AC1" s="45">
        <v>2044</v>
      </c>
      <c r="AD1" s="45">
        <v>2045</v>
      </c>
    </row>
    <row r="2" spans="1:30" x14ac:dyDescent="0.25">
      <c r="A2" s="46" t="s">
        <v>1</v>
      </c>
      <c r="B2" s="47">
        <v>0</v>
      </c>
      <c r="C2" s="47">
        <v>426919</v>
      </c>
      <c r="D2" s="47">
        <v>2229700</v>
      </c>
      <c r="E2" s="47">
        <v>2267631</v>
      </c>
      <c r="F2" s="47">
        <v>2306329</v>
      </c>
      <c r="G2" s="47">
        <v>2243824</v>
      </c>
      <c r="H2" s="47">
        <v>2282088</v>
      </c>
      <c r="I2" s="47">
        <v>2321020</v>
      </c>
      <c r="J2" s="47">
        <v>2253274</v>
      </c>
      <c r="K2" s="47">
        <v>2300573</v>
      </c>
      <c r="L2" s="47">
        <v>2331037</v>
      </c>
      <c r="M2" s="47">
        <v>2243721</v>
      </c>
      <c r="N2" s="47">
        <v>2249195</v>
      </c>
      <c r="O2" s="47">
        <v>2287552</v>
      </c>
      <c r="P2" s="47">
        <v>2326434</v>
      </c>
      <c r="Q2" s="47">
        <v>2366198</v>
      </c>
      <c r="R2" s="47">
        <v>2165971</v>
      </c>
      <c r="S2" s="47">
        <v>2202891</v>
      </c>
      <c r="T2" s="47">
        <v>2240594</v>
      </c>
      <c r="U2" s="47">
        <v>2025652</v>
      </c>
      <c r="V2" s="47">
        <v>2060184</v>
      </c>
      <c r="W2" s="47">
        <v>1924490</v>
      </c>
      <c r="X2" s="47">
        <v>1575189</v>
      </c>
      <c r="Y2" s="47">
        <v>1606693</v>
      </c>
      <c r="Z2" s="47">
        <v>1638827</v>
      </c>
      <c r="AA2" s="47">
        <v>1671603</v>
      </c>
      <c r="AB2" s="47">
        <v>1186713</v>
      </c>
      <c r="AC2" s="47">
        <v>0</v>
      </c>
      <c r="AD2" s="47">
        <v>0</v>
      </c>
    </row>
    <row r="3" spans="1:30" x14ac:dyDescent="0.25">
      <c r="A3" s="46" t="s">
        <v>2</v>
      </c>
      <c r="B3" s="47">
        <v>0</v>
      </c>
      <c r="C3" s="47">
        <v>-93357</v>
      </c>
      <c r="D3" s="47">
        <v>-502915</v>
      </c>
      <c r="E3" s="47">
        <v>-516415</v>
      </c>
      <c r="F3" s="47">
        <v>-530345</v>
      </c>
      <c r="G3" s="47">
        <v>-538143</v>
      </c>
      <c r="H3" s="47">
        <v>-552721</v>
      </c>
      <c r="I3" s="47">
        <v>-567763</v>
      </c>
      <c r="J3" s="47">
        <v>-575938</v>
      </c>
      <c r="K3" s="47">
        <v>-592303</v>
      </c>
      <c r="L3" s="47">
        <v>-607958</v>
      </c>
      <c r="M3" s="47">
        <v>-625384</v>
      </c>
      <c r="N3" s="47">
        <v>-663221</v>
      </c>
      <c r="O3" s="47">
        <v>-681335</v>
      </c>
      <c r="P3" s="47">
        <v>-700026</v>
      </c>
      <c r="Q3" s="47">
        <v>-719345</v>
      </c>
      <c r="R3" s="47">
        <v>-719996</v>
      </c>
      <c r="S3" s="47">
        <v>-722723</v>
      </c>
      <c r="T3" s="47">
        <v>-728638</v>
      </c>
      <c r="U3" s="47">
        <v>-727683</v>
      </c>
      <c r="V3" s="47">
        <v>-748167</v>
      </c>
      <c r="W3" s="47">
        <v>-754124</v>
      </c>
      <c r="X3" s="47">
        <v>-741052</v>
      </c>
      <c r="Y3" s="47">
        <v>-762269</v>
      </c>
      <c r="Z3" s="47">
        <v>-784236</v>
      </c>
      <c r="AA3" s="47">
        <v>-806987</v>
      </c>
      <c r="AB3" s="47">
        <v>-600109</v>
      </c>
      <c r="AC3" s="47">
        <v>0</v>
      </c>
      <c r="AD3" s="47">
        <v>0</v>
      </c>
    </row>
    <row r="4" spans="1:30" x14ac:dyDescent="0.25">
      <c r="A4" s="48" t="s">
        <v>3</v>
      </c>
      <c r="B4" s="49">
        <v>0</v>
      </c>
      <c r="C4" s="49">
        <v>333562</v>
      </c>
      <c r="D4" s="49">
        <v>1726785</v>
      </c>
      <c r="E4" s="49">
        <v>1751216</v>
      </c>
      <c r="F4" s="49">
        <v>1775985</v>
      </c>
      <c r="G4" s="49">
        <v>1705681</v>
      </c>
      <c r="H4" s="49">
        <v>1729367</v>
      </c>
      <c r="I4" s="49">
        <v>1753257</v>
      </c>
      <c r="J4" s="49">
        <v>1677336</v>
      </c>
      <c r="K4" s="49">
        <v>1708270</v>
      </c>
      <c r="L4" s="49">
        <v>1723079</v>
      </c>
      <c r="M4" s="49">
        <v>1618336</v>
      </c>
      <c r="N4" s="49">
        <v>1585974</v>
      </c>
      <c r="O4" s="49">
        <v>1606217</v>
      </c>
      <c r="P4" s="49">
        <v>1626408</v>
      </c>
      <c r="Q4" s="49">
        <v>1646853</v>
      </c>
      <c r="R4" s="49">
        <v>1445975</v>
      </c>
      <c r="S4" s="49">
        <v>1480167</v>
      </c>
      <c r="T4" s="49">
        <v>1511956</v>
      </c>
      <c r="U4" s="49">
        <v>1297969</v>
      </c>
      <c r="V4" s="49">
        <v>1312017</v>
      </c>
      <c r="W4" s="49">
        <v>1170366</v>
      </c>
      <c r="X4" s="49">
        <v>834137</v>
      </c>
      <c r="Y4" s="49">
        <v>844424</v>
      </c>
      <c r="Z4" s="49">
        <v>854591</v>
      </c>
      <c r="AA4" s="49">
        <v>864616</v>
      </c>
      <c r="AB4" s="49">
        <v>586604</v>
      </c>
      <c r="AC4" s="49">
        <v>0</v>
      </c>
      <c r="AD4" s="49">
        <v>0</v>
      </c>
    </row>
    <row r="5" spans="1:30" x14ac:dyDescent="0.25">
      <c r="A5" s="46" t="s">
        <v>4</v>
      </c>
      <c r="B5" s="47">
        <v>0</v>
      </c>
      <c r="C5" s="47">
        <v>-287500</v>
      </c>
      <c r="D5" s="47">
        <v>-1725000</v>
      </c>
      <c r="E5" s="47">
        <v>-1725000</v>
      </c>
      <c r="F5" s="47">
        <v>-1725000</v>
      </c>
      <c r="G5" s="47">
        <v>-1541667</v>
      </c>
      <c r="H5" s="47">
        <v>-625000</v>
      </c>
      <c r="I5" s="47">
        <v>-625000</v>
      </c>
      <c r="J5" s="47">
        <v>-625000</v>
      </c>
      <c r="K5" s="47">
        <v>-625000</v>
      </c>
      <c r="L5" s="47">
        <v>-625000</v>
      </c>
      <c r="M5" s="47">
        <v>-625000</v>
      </c>
      <c r="N5" s="47">
        <v>-625000</v>
      </c>
      <c r="O5" s="47">
        <v>-625000</v>
      </c>
      <c r="P5" s="47">
        <v>-625000</v>
      </c>
      <c r="Q5" s="47">
        <v>-625000</v>
      </c>
      <c r="R5" s="47">
        <v>-625000</v>
      </c>
      <c r="S5" s="47">
        <v>-520833</v>
      </c>
      <c r="T5" s="47">
        <v>0</v>
      </c>
      <c r="U5" s="47">
        <v>0</v>
      </c>
      <c r="V5" s="47">
        <v>0</v>
      </c>
      <c r="W5" s="47">
        <v>0</v>
      </c>
      <c r="X5" s="47">
        <v>0</v>
      </c>
      <c r="Y5" s="47">
        <v>0</v>
      </c>
      <c r="Z5" s="47">
        <v>0</v>
      </c>
      <c r="AA5" s="47">
        <v>0</v>
      </c>
      <c r="AB5" s="47">
        <v>0</v>
      </c>
      <c r="AC5" s="47">
        <v>0</v>
      </c>
      <c r="AD5" s="47">
        <v>0</v>
      </c>
    </row>
    <row r="6" spans="1:30" x14ac:dyDescent="0.25">
      <c r="A6" s="50" t="s">
        <v>5</v>
      </c>
      <c r="B6" s="51">
        <v>0</v>
      </c>
      <c r="C6" s="51">
        <v>-287500</v>
      </c>
      <c r="D6" s="51">
        <v>-1725000</v>
      </c>
      <c r="E6" s="51">
        <v>-1725000</v>
      </c>
      <c r="F6" s="51">
        <v>-1725000</v>
      </c>
      <c r="G6" s="51">
        <v>-1541667</v>
      </c>
      <c r="H6" s="51">
        <v>-625000</v>
      </c>
      <c r="I6" s="51">
        <v>-625000</v>
      </c>
      <c r="J6" s="51">
        <v>-625000</v>
      </c>
      <c r="K6" s="51">
        <v>-625000</v>
      </c>
      <c r="L6" s="51">
        <v>-625000</v>
      </c>
      <c r="M6" s="51">
        <v>-625000</v>
      </c>
      <c r="N6" s="51">
        <v>-625000</v>
      </c>
      <c r="O6" s="51">
        <v>-625000</v>
      </c>
      <c r="P6" s="51">
        <v>-625000</v>
      </c>
      <c r="Q6" s="51">
        <v>-625000</v>
      </c>
      <c r="R6" s="51">
        <v>-625000</v>
      </c>
      <c r="S6" s="51">
        <v>-520833</v>
      </c>
      <c r="T6" s="51">
        <v>0</v>
      </c>
      <c r="U6" s="51">
        <v>0</v>
      </c>
      <c r="V6" s="51">
        <v>0</v>
      </c>
      <c r="W6" s="51">
        <v>0</v>
      </c>
      <c r="X6" s="51">
        <v>0</v>
      </c>
      <c r="Y6" s="51">
        <v>0</v>
      </c>
      <c r="Z6" s="51">
        <v>0</v>
      </c>
      <c r="AA6" s="51">
        <v>0</v>
      </c>
      <c r="AB6" s="51">
        <v>0</v>
      </c>
      <c r="AC6" s="51">
        <v>0</v>
      </c>
      <c r="AD6" s="51">
        <v>0</v>
      </c>
    </row>
    <row r="7" spans="1:30" x14ac:dyDescent="0.25">
      <c r="A7" s="50" t="s">
        <v>6</v>
      </c>
      <c r="B7" s="51">
        <v>0</v>
      </c>
      <c r="C7" s="51">
        <v>0</v>
      </c>
      <c r="D7" s="51">
        <v>0</v>
      </c>
      <c r="E7" s="51">
        <v>0</v>
      </c>
      <c r="F7" s="51">
        <v>0</v>
      </c>
      <c r="G7" s="51">
        <v>0</v>
      </c>
      <c r="H7" s="51">
        <v>0</v>
      </c>
      <c r="I7" s="51">
        <v>0</v>
      </c>
      <c r="J7" s="51">
        <v>0</v>
      </c>
      <c r="K7" s="51">
        <v>0</v>
      </c>
      <c r="L7" s="51">
        <v>0</v>
      </c>
      <c r="M7" s="51">
        <v>0</v>
      </c>
      <c r="N7" s="51">
        <v>0</v>
      </c>
      <c r="O7" s="51">
        <v>0</v>
      </c>
      <c r="P7" s="51">
        <v>0</v>
      </c>
      <c r="Q7" s="51">
        <v>0</v>
      </c>
      <c r="R7" s="51">
        <v>0</v>
      </c>
      <c r="S7" s="51">
        <v>0</v>
      </c>
      <c r="T7" s="51">
        <v>0</v>
      </c>
      <c r="U7" s="51">
        <v>0</v>
      </c>
      <c r="V7" s="51">
        <v>0</v>
      </c>
      <c r="W7" s="51">
        <v>0</v>
      </c>
      <c r="X7" s="51">
        <v>0</v>
      </c>
      <c r="Y7" s="51">
        <v>0</v>
      </c>
      <c r="Z7" s="51">
        <v>0</v>
      </c>
      <c r="AA7" s="51">
        <v>0</v>
      </c>
      <c r="AB7" s="51">
        <v>0</v>
      </c>
      <c r="AC7" s="51">
        <v>0</v>
      </c>
      <c r="AD7" s="51">
        <v>0</v>
      </c>
    </row>
    <row r="8" spans="1:30" x14ac:dyDescent="0.25">
      <c r="A8" s="48" t="s">
        <v>7</v>
      </c>
      <c r="B8" s="49">
        <v>0</v>
      </c>
      <c r="C8" s="49">
        <v>46062</v>
      </c>
      <c r="D8" s="49">
        <v>1785</v>
      </c>
      <c r="E8" s="49">
        <v>26216</v>
      </c>
      <c r="F8" s="49">
        <v>50985</v>
      </c>
      <c r="G8" s="49">
        <v>164014</v>
      </c>
      <c r="H8" s="49">
        <v>1104367</v>
      </c>
      <c r="I8" s="49">
        <v>1128257</v>
      </c>
      <c r="J8" s="49">
        <v>1052336</v>
      </c>
      <c r="K8" s="49">
        <v>1083270</v>
      </c>
      <c r="L8" s="49">
        <v>1098079</v>
      </c>
      <c r="M8" s="49">
        <v>993336</v>
      </c>
      <c r="N8" s="49">
        <v>960974</v>
      </c>
      <c r="O8" s="49">
        <v>981217</v>
      </c>
      <c r="P8" s="49">
        <v>1001408</v>
      </c>
      <c r="Q8" s="49">
        <v>1021853</v>
      </c>
      <c r="R8" s="49">
        <v>820975</v>
      </c>
      <c r="S8" s="49">
        <v>959334</v>
      </c>
      <c r="T8" s="49">
        <v>1511956</v>
      </c>
      <c r="U8" s="49">
        <v>1297969</v>
      </c>
      <c r="V8" s="49">
        <v>1312017</v>
      </c>
      <c r="W8" s="49">
        <v>1170366</v>
      </c>
      <c r="X8" s="49">
        <v>834137</v>
      </c>
      <c r="Y8" s="49">
        <v>844424</v>
      </c>
      <c r="Z8" s="49">
        <v>854591</v>
      </c>
      <c r="AA8" s="49">
        <v>864616</v>
      </c>
      <c r="AB8" s="49">
        <v>586604</v>
      </c>
      <c r="AC8" s="49">
        <v>0</v>
      </c>
      <c r="AD8" s="49">
        <v>0</v>
      </c>
    </row>
    <row r="9" spans="1:30" x14ac:dyDescent="0.25">
      <c r="A9" s="46" t="s">
        <v>8</v>
      </c>
      <c r="B9" s="47">
        <v>0</v>
      </c>
      <c r="C9" s="47">
        <v>-108000</v>
      </c>
      <c r="D9" s="47">
        <v>-630811</v>
      </c>
      <c r="E9" s="47">
        <v>-588950</v>
      </c>
      <c r="F9" s="47">
        <v>-539319</v>
      </c>
      <c r="G9" s="47">
        <v>-485503</v>
      </c>
      <c r="H9" s="47">
        <v>-428804</v>
      </c>
      <c r="I9" s="47">
        <v>-368286</v>
      </c>
      <c r="J9" s="47">
        <v>-305180</v>
      </c>
      <c r="K9" s="47">
        <v>-241473</v>
      </c>
      <c r="L9" s="47">
        <v>-180664</v>
      </c>
      <c r="M9" s="47">
        <v>-120106</v>
      </c>
      <c r="N9" s="47">
        <v>-81404</v>
      </c>
      <c r="O9" s="47">
        <v>-57865</v>
      </c>
      <c r="P9" s="47">
        <v>-34327</v>
      </c>
      <c r="Q9" s="47">
        <v>-10788</v>
      </c>
      <c r="R9" s="47">
        <v>0</v>
      </c>
      <c r="S9" s="47">
        <v>0</v>
      </c>
      <c r="T9" s="47">
        <v>0</v>
      </c>
      <c r="U9" s="47">
        <v>0</v>
      </c>
      <c r="V9" s="47">
        <v>0</v>
      </c>
      <c r="W9" s="47">
        <v>0</v>
      </c>
      <c r="X9" s="47">
        <v>0</v>
      </c>
      <c r="Y9" s="47">
        <v>0</v>
      </c>
      <c r="Z9" s="47">
        <v>0</v>
      </c>
      <c r="AA9" s="47">
        <v>0</v>
      </c>
      <c r="AB9" s="47">
        <v>0</v>
      </c>
      <c r="AC9" s="47">
        <v>0</v>
      </c>
      <c r="AD9" s="47">
        <v>0</v>
      </c>
    </row>
    <row r="10" spans="1:30" x14ac:dyDescent="0.25">
      <c r="A10" s="48" t="s">
        <v>9</v>
      </c>
      <c r="B10" s="49">
        <v>0</v>
      </c>
      <c r="C10" s="49">
        <v>-61938</v>
      </c>
      <c r="D10" s="49">
        <v>-629026</v>
      </c>
      <c r="E10" s="49">
        <v>-562734</v>
      </c>
      <c r="F10" s="49">
        <v>-488334</v>
      </c>
      <c r="G10" s="49">
        <v>-321488</v>
      </c>
      <c r="H10" s="49">
        <v>675564</v>
      </c>
      <c r="I10" s="49">
        <v>759971</v>
      </c>
      <c r="J10" s="49">
        <v>747156</v>
      </c>
      <c r="K10" s="49">
        <v>841798</v>
      </c>
      <c r="L10" s="49">
        <v>917415</v>
      </c>
      <c r="M10" s="49">
        <v>873231</v>
      </c>
      <c r="N10" s="49">
        <v>879570</v>
      </c>
      <c r="O10" s="49">
        <v>923352</v>
      </c>
      <c r="P10" s="49">
        <v>967081</v>
      </c>
      <c r="Q10" s="49">
        <v>1011065</v>
      </c>
      <c r="R10" s="49">
        <v>820975</v>
      </c>
      <c r="S10" s="49">
        <v>959334</v>
      </c>
      <c r="T10" s="49">
        <v>1511956</v>
      </c>
      <c r="U10" s="49">
        <v>1297969</v>
      </c>
      <c r="V10" s="49">
        <v>1312017</v>
      </c>
      <c r="W10" s="49">
        <v>1170366</v>
      </c>
      <c r="X10" s="49">
        <v>834137</v>
      </c>
      <c r="Y10" s="49">
        <v>844424</v>
      </c>
      <c r="Z10" s="49">
        <v>854591</v>
      </c>
      <c r="AA10" s="49">
        <v>864616</v>
      </c>
      <c r="AB10" s="49">
        <v>586604</v>
      </c>
      <c r="AC10" s="49">
        <v>0</v>
      </c>
      <c r="AD10" s="49">
        <v>0</v>
      </c>
    </row>
    <row r="11" spans="1:30" x14ac:dyDescent="0.25">
      <c r="A11" s="46" t="s">
        <v>10</v>
      </c>
      <c r="B11" s="47">
        <v>0</v>
      </c>
      <c r="C11" s="47">
        <v>15485</v>
      </c>
      <c r="D11" s="47">
        <v>157257</v>
      </c>
      <c r="E11" s="47">
        <v>140683</v>
      </c>
      <c r="F11" s="47">
        <v>122084</v>
      </c>
      <c r="G11" s="47">
        <v>80372</v>
      </c>
      <c r="H11" s="47">
        <v>-168891</v>
      </c>
      <c r="I11" s="47">
        <v>-189993</v>
      </c>
      <c r="J11" s="47">
        <v>-186789</v>
      </c>
      <c r="K11" s="47">
        <v>-210449</v>
      </c>
      <c r="L11" s="47">
        <v>-229354</v>
      </c>
      <c r="M11" s="47">
        <v>-218308</v>
      </c>
      <c r="N11" s="47">
        <v>-219892</v>
      </c>
      <c r="O11" s="47">
        <v>-230838</v>
      </c>
      <c r="P11" s="47">
        <v>-241770</v>
      </c>
      <c r="Q11" s="47">
        <v>-252766</v>
      </c>
      <c r="R11" s="47">
        <v>-205244</v>
      </c>
      <c r="S11" s="47">
        <v>-239834</v>
      </c>
      <c r="T11" s="47">
        <v>-377989</v>
      </c>
      <c r="U11" s="47">
        <v>-324492</v>
      </c>
      <c r="V11" s="47">
        <v>-328004</v>
      </c>
      <c r="W11" s="47">
        <v>-292591</v>
      </c>
      <c r="X11" s="47">
        <v>-208534</v>
      </c>
      <c r="Y11" s="47">
        <v>-211106</v>
      </c>
      <c r="Z11" s="47">
        <v>-213648</v>
      </c>
      <c r="AA11" s="47">
        <v>-216154</v>
      </c>
      <c r="AB11" s="47">
        <v>-146651</v>
      </c>
      <c r="AC11" s="47">
        <v>0</v>
      </c>
      <c r="AD11" s="47">
        <v>0</v>
      </c>
    </row>
    <row r="12" spans="1:30" x14ac:dyDescent="0.25">
      <c r="A12" s="48" t="s">
        <v>11</v>
      </c>
      <c r="B12" s="49">
        <v>0</v>
      </c>
      <c r="C12" s="49">
        <v>-46454</v>
      </c>
      <c r="D12" s="49">
        <v>-471770</v>
      </c>
      <c r="E12" s="49">
        <v>-422050</v>
      </c>
      <c r="F12" s="49">
        <v>-366251</v>
      </c>
      <c r="G12" s="49">
        <v>-241116</v>
      </c>
      <c r="H12" s="49">
        <v>506673</v>
      </c>
      <c r="I12" s="49">
        <v>569978</v>
      </c>
      <c r="J12" s="49">
        <v>560367</v>
      </c>
      <c r="K12" s="49">
        <v>631348</v>
      </c>
      <c r="L12" s="49">
        <v>688061</v>
      </c>
      <c r="M12" s="49">
        <v>654923</v>
      </c>
      <c r="N12" s="49">
        <v>659677</v>
      </c>
      <c r="O12" s="49">
        <v>692514</v>
      </c>
      <c r="P12" s="49">
        <v>725311</v>
      </c>
      <c r="Q12" s="49">
        <v>758298</v>
      </c>
      <c r="R12" s="49">
        <v>615731</v>
      </c>
      <c r="S12" s="49">
        <v>719501</v>
      </c>
      <c r="T12" s="49">
        <v>1133967</v>
      </c>
      <c r="U12" s="49">
        <v>973477</v>
      </c>
      <c r="V12" s="49">
        <v>984013</v>
      </c>
      <c r="W12" s="49">
        <v>877774</v>
      </c>
      <c r="X12" s="49">
        <v>625603</v>
      </c>
      <c r="Y12" s="49">
        <v>633318</v>
      </c>
      <c r="Z12" s="49">
        <v>640943</v>
      </c>
      <c r="AA12" s="49">
        <v>648462</v>
      </c>
      <c r="AB12" s="49">
        <v>439953</v>
      </c>
      <c r="AC12" s="49">
        <v>0</v>
      </c>
      <c r="AD12" s="49">
        <v>0</v>
      </c>
    </row>
    <row r="13" spans="1:30" x14ac:dyDescent="0.25">
      <c r="A13" s="6"/>
      <c r="B13" s="6"/>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row>
    <row r="14" spans="1:30" x14ac:dyDescent="0.25">
      <c r="A14" s="44" t="s">
        <v>125</v>
      </c>
      <c r="B14" s="6"/>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row>
    <row r="15" spans="1:30" x14ac:dyDescent="0.25">
      <c r="A15" s="50" t="s">
        <v>126</v>
      </c>
      <c r="B15" s="6"/>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row>
    <row r="16" spans="1:30" x14ac:dyDescent="0.25">
      <c r="A16" s="50" t="s">
        <v>127</v>
      </c>
      <c r="B16" s="6"/>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row>
    <row r="17" spans="1:30" x14ac:dyDescent="0.25">
      <c r="A17" s="50" t="s">
        <v>12</v>
      </c>
      <c r="B17" s="6"/>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row>
    <row r="18" spans="1:30" x14ac:dyDescent="0.25">
      <c r="A18" s="6"/>
      <c r="B18" s="6"/>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row>
    <row r="19" spans="1:30" x14ac:dyDescent="0.25">
      <c r="A19" s="6"/>
      <c r="B19" s="6"/>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row>
    <row r="20" spans="1:30" x14ac:dyDescent="0.25">
      <c r="A20" s="52" t="s">
        <v>13</v>
      </c>
      <c r="B20" s="53"/>
      <c r="C20" s="53"/>
      <c r="D20" s="53"/>
      <c r="E20" s="53"/>
      <c r="F20" s="53"/>
      <c r="G20" s="53"/>
      <c r="H20" s="53"/>
      <c r="I20" s="53"/>
      <c r="J20" s="53"/>
      <c r="K20" s="53"/>
      <c r="L20" s="53"/>
      <c r="M20" s="53"/>
      <c r="N20" s="53"/>
      <c r="O20" s="53"/>
      <c r="P20" s="53"/>
      <c r="Q20" s="53"/>
      <c r="R20" s="53"/>
      <c r="S20" s="53"/>
      <c r="T20" s="53"/>
      <c r="U20" s="53"/>
      <c r="V20" s="53"/>
      <c r="W20" s="53"/>
      <c r="X20" s="53"/>
      <c r="Y20" s="53"/>
      <c r="Z20" s="53"/>
      <c r="AA20" s="53"/>
      <c r="AB20" s="53"/>
      <c r="AC20" s="53"/>
      <c r="AD20" s="53"/>
    </row>
    <row r="21" spans="1:30" x14ac:dyDescent="0.25">
      <c r="A21" s="50" t="s">
        <v>15</v>
      </c>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row>
    <row r="22" spans="1:30" x14ac:dyDescent="0.25">
      <c r="A22" s="50" t="s">
        <v>16</v>
      </c>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row>
  </sheetData>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33"/>
  <sheetViews>
    <sheetView workbookViewId="0">
      <selection activeCell="A28" sqref="A28"/>
    </sheetView>
  </sheetViews>
  <sheetFormatPr baseColWidth="10" defaultColWidth="10.875" defaultRowHeight="15.75" x14ac:dyDescent="0.25"/>
  <cols>
    <col min="1" max="1" width="28.5" style="1" customWidth="1"/>
    <col min="2" max="2" width="20" style="1" customWidth="1"/>
    <col min="3" max="29" width="14.375" style="1" customWidth="1"/>
    <col min="30" max="16384" width="10.875" style="1"/>
  </cols>
  <sheetData>
    <row r="1" spans="1:30" x14ac:dyDescent="0.25">
      <c r="A1" s="44" t="s">
        <v>0</v>
      </c>
      <c r="B1" s="45" t="s">
        <v>124</v>
      </c>
      <c r="C1" s="45">
        <v>2018</v>
      </c>
      <c r="D1" s="45">
        <v>2019</v>
      </c>
      <c r="E1" s="45">
        <v>2020</v>
      </c>
      <c r="F1" s="45">
        <v>2021</v>
      </c>
      <c r="G1" s="45">
        <v>2022</v>
      </c>
      <c r="H1" s="45">
        <v>2023</v>
      </c>
      <c r="I1" s="45">
        <v>2024</v>
      </c>
      <c r="J1" s="45">
        <v>2025</v>
      </c>
      <c r="K1" s="45">
        <v>2026</v>
      </c>
      <c r="L1" s="45">
        <v>2027</v>
      </c>
      <c r="M1" s="45">
        <v>2028</v>
      </c>
      <c r="N1" s="45">
        <v>2029</v>
      </c>
      <c r="O1" s="45">
        <v>2030</v>
      </c>
      <c r="P1" s="45">
        <v>2031</v>
      </c>
      <c r="Q1" s="45">
        <v>2032</v>
      </c>
      <c r="R1" s="45">
        <v>2033</v>
      </c>
      <c r="S1" s="45">
        <v>2034</v>
      </c>
      <c r="T1" s="45">
        <v>2035</v>
      </c>
      <c r="U1" s="45">
        <v>2036</v>
      </c>
      <c r="V1" s="45">
        <v>2037</v>
      </c>
      <c r="W1" s="45">
        <v>2038</v>
      </c>
      <c r="X1" s="45">
        <v>2039</v>
      </c>
      <c r="Y1" s="45">
        <v>2040</v>
      </c>
      <c r="Z1" s="45">
        <v>2041</v>
      </c>
      <c r="AA1" s="45">
        <v>2042</v>
      </c>
      <c r="AB1" s="45">
        <v>2043</v>
      </c>
      <c r="AC1" s="45">
        <v>2044</v>
      </c>
      <c r="AD1" s="43" t="s">
        <v>121</v>
      </c>
    </row>
    <row r="2" spans="1:30" x14ac:dyDescent="0.25">
      <c r="A2" s="48" t="s">
        <v>17</v>
      </c>
      <c r="B2" s="49">
        <v>0</v>
      </c>
      <c r="C2" s="49">
        <v>333562</v>
      </c>
      <c r="D2" s="49">
        <v>1726785</v>
      </c>
      <c r="E2" s="49">
        <v>1751216</v>
      </c>
      <c r="F2" s="49">
        <v>1775985</v>
      </c>
      <c r="G2" s="49">
        <v>1705681</v>
      </c>
      <c r="H2" s="49">
        <v>1729367</v>
      </c>
      <c r="I2" s="49">
        <v>1753257</v>
      </c>
      <c r="J2" s="49">
        <v>1677336</v>
      </c>
      <c r="K2" s="49">
        <v>1678478</v>
      </c>
      <c r="L2" s="49">
        <v>1512629</v>
      </c>
      <c r="M2" s="49">
        <v>1388983</v>
      </c>
      <c r="N2" s="49">
        <v>1367666</v>
      </c>
      <c r="O2" s="49">
        <v>1386325</v>
      </c>
      <c r="P2" s="49">
        <v>1395570</v>
      </c>
      <c r="Q2" s="49">
        <v>1405083</v>
      </c>
      <c r="R2" s="49">
        <v>1193209</v>
      </c>
      <c r="S2" s="49">
        <v>1274924</v>
      </c>
      <c r="T2" s="49">
        <v>1272123</v>
      </c>
      <c r="U2" s="49">
        <v>919980</v>
      </c>
      <c r="V2" s="49">
        <v>987525</v>
      </c>
      <c r="W2" s="49">
        <v>842361</v>
      </c>
      <c r="X2" s="49">
        <v>541546</v>
      </c>
      <c r="Y2" s="49">
        <v>635890</v>
      </c>
      <c r="Z2" s="49">
        <v>643485</v>
      </c>
      <c r="AA2" s="49">
        <v>650968</v>
      </c>
      <c r="AB2" s="49">
        <v>370450</v>
      </c>
      <c r="AC2" s="49">
        <v>-146651</v>
      </c>
      <c r="AD2" s="54">
        <v>0</v>
      </c>
    </row>
    <row r="3" spans="1:30" x14ac:dyDescent="0.25">
      <c r="A3" s="46" t="s">
        <v>1</v>
      </c>
      <c r="B3" s="47">
        <v>0</v>
      </c>
      <c r="C3" s="47">
        <v>426919</v>
      </c>
      <c r="D3" s="47">
        <v>2229700</v>
      </c>
      <c r="E3" s="47">
        <v>2267631</v>
      </c>
      <c r="F3" s="47">
        <v>2306329</v>
      </c>
      <c r="G3" s="47">
        <v>2243824</v>
      </c>
      <c r="H3" s="47">
        <v>2282088</v>
      </c>
      <c r="I3" s="47">
        <v>2321020</v>
      </c>
      <c r="J3" s="47">
        <v>2253274</v>
      </c>
      <c r="K3" s="47">
        <v>2300573</v>
      </c>
      <c r="L3" s="47">
        <v>2331037</v>
      </c>
      <c r="M3" s="47">
        <v>2243721</v>
      </c>
      <c r="N3" s="47">
        <v>2249195</v>
      </c>
      <c r="O3" s="47">
        <v>2287552</v>
      </c>
      <c r="P3" s="47">
        <v>2326434</v>
      </c>
      <c r="Q3" s="47">
        <v>2366198</v>
      </c>
      <c r="R3" s="47">
        <v>2165971</v>
      </c>
      <c r="S3" s="47">
        <v>2202891</v>
      </c>
      <c r="T3" s="47">
        <v>2240594</v>
      </c>
      <c r="U3" s="47">
        <v>2025652</v>
      </c>
      <c r="V3" s="47">
        <v>2060184</v>
      </c>
      <c r="W3" s="47">
        <v>1924490</v>
      </c>
      <c r="X3" s="47">
        <v>1575189</v>
      </c>
      <c r="Y3" s="47">
        <v>1606693</v>
      </c>
      <c r="Z3" s="47">
        <v>1638827</v>
      </c>
      <c r="AA3" s="47">
        <v>1671603</v>
      </c>
      <c r="AB3" s="47">
        <v>1186713</v>
      </c>
      <c r="AC3" s="47">
        <v>0</v>
      </c>
      <c r="AD3" s="55">
        <v>0</v>
      </c>
    </row>
    <row r="4" spans="1:30" x14ac:dyDescent="0.25">
      <c r="A4" s="46" t="s">
        <v>2</v>
      </c>
      <c r="B4" s="47">
        <v>0</v>
      </c>
      <c r="C4" s="47">
        <v>-93357</v>
      </c>
      <c r="D4" s="47">
        <v>-502915</v>
      </c>
      <c r="E4" s="47">
        <v>-516415</v>
      </c>
      <c r="F4" s="47">
        <v>-530345</v>
      </c>
      <c r="G4" s="47">
        <v>-538143</v>
      </c>
      <c r="H4" s="47">
        <v>-552721</v>
      </c>
      <c r="I4" s="47">
        <v>-567763</v>
      </c>
      <c r="J4" s="47">
        <v>-575938</v>
      </c>
      <c r="K4" s="47">
        <v>-592303</v>
      </c>
      <c r="L4" s="47">
        <v>-607958</v>
      </c>
      <c r="M4" s="47">
        <v>-625384</v>
      </c>
      <c r="N4" s="47">
        <v>-663221</v>
      </c>
      <c r="O4" s="47">
        <v>-681335</v>
      </c>
      <c r="P4" s="47">
        <v>-700026</v>
      </c>
      <c r="Q4" s="47">
        <v>-719345</v>
      </c>
      <c r="R4" s="47">
        <v>-719996</v>
      </c>
      <c r="S4" s="47">
        <v>-722723</v>
      </c>
      <c r="T4" s="47">
        <v>-728638</v>
      </c>
      <c r="U4" s="47">
        <v>-727683</v>
      </c>
      <c r="V4" s="47">
        <v>-748167</v>
      </c>
      <c r="W4" s="47">
        <v>-754124</v>
      </c>
      <c r="X4" s="47">
        <v>-741052</v>
      </c>
      <c r="Y4" s="47">
        <v>-762269</v>
      </c>
      <c r="Z4" s="47">
        <v>-784236</v>
      </c>
      <c r="AA4" s="47">
        <v>-806987</v>
      </c>
      <c r="AB4" s="47">
        <v>-600109</v>
      </c>
      <c r="AC4" s="47">
        <v>0</v>
      </c>
      <c r="AD4" s="55">
        <v>0</v>
      </c>
    </row>
    <row r="5" spans="1:30" x14ac:dyDescent="0.25">
      <c r="A5" s="46" t="s">
        <v>10</v>
      </c>
      <c r="B5" s="47">
        <v>0</v>
      </c>
      <c r="C5" s="47">
        <v>0</v>
      </c>
      <c r="D5" s="47">
        <v>0</v>
      </c>
      <c r="E5" s="47">
        <v>0</v>
      </c>
      <c r="F5" s="47">
        <v>0</v>
      </c>
      <c r="G5" s="47">
        <v>0</v>
      </c>
      <c r="H5" s="47">
        <v>0</v>
      </c>
      <c r="I5" s="47">
        <v>0</v>
      </c>
      <c r="J5" s="47">
        <v>0</v>
      </c>
      <c r="K5" s="47">
        <v>-29793</v>
      </c>
      <c r="L5" s="47">
        <v>-210449</v>
      </c>
      <c r="M5" s="47">
        <v>-229354</v>
      </c>
      <c r="N5" s="47">
        <v>-218308</v>
      </c>
      <c r="O5" s="47">
        <v>-219892</v>
      </c>
      <c r="P5" s="47">
        <v>-230838</v>
      </c>
      <c r="Q5" s="47">
        <v>-241770</v>
      </c>
      <c r="R5" s="47">
        <v>-252766</v>
      </c>
      <c r="S5" s="47">
        <v>-205244</v>
      </c>
      <c r="T5" s="47">
        <v>-239834</v>
      </c>
      <c r="U5" s="47">
        <v>-377989</v>
      </c>
      <c r="V5" s="47">
        <v>-324492</v>
      </c>
      <c r="W5" s="47">
        <v>-328004</v>
      </c>
      <c r="X5" s="47">
        <v>-292591</v>
      </c>
      <c r="Y5" s="47">
        <v>-208534</v>
      </c>
      <c r="Z5" s="47">
        <v>-211106</v>
      </c>
      <c r="AA5" s="47">
        <v>-213648</v>
      </c>
      <c r="AB5" s="47">
        <v>-216154</v>
      </c>
      <c r="AC5" s="47">
        <v>-146651</v>
      </c>
      <c r="AD5" s="55">
        <v>0</v>
      </c>
    </row>
    <row r="6" spans="1:30" x14ac:dyDescent="0.25">
      <c r="A6" s="48" t="s">
        <v>18</v>
      </c>
      <c r="B6" s="49">
        <v>-14400000</v>
      </c>
      <c r="C6" s="49">
        <v>0</v>
      </c>
      <c r="D6" s="49">
        <v>0</v>
      </c>
      <c r="E6" s="49">
        <v>0</v>
      </c>
      <c r="F6" s="49">
        <v>0</v>
      </c>
      <c r="G6" s="49">
        <v>0</v>
      </c>
      <c r="H6" s="49">
        <v>0</v>
      </c>
      <c r="I6" s="49">
        <v>0</v>
      </c>
      <c r="J6" s="49">
        <v>0</v>
      </c>
      <c r="K6" s="49">
        <v>0</v>
      </c>
      <c r="L6" s="49">
        <v>0</v>
      </c>
      <c r="M6" s="49">
        <v>0</v>
      </c>
      <c r="N6" s="49">
        <v>0</v>
      </c>
      <c r="O6" s="49">
        <v>0</v>
      </c>
      <c r="P6" s="49">
        <v>0</v>
      </c>
      <c r="Q6" s="49">
        <v>0</v>
      </c>
      <c r="R6" s="49">
        <v>0</v>
      </c>
      <c r="S6" s="49">
        <v>0</v>
      </c>
      <c r="T6" s="49">
        <v>0</v>
      </c>
      <c r="U6" s="49">
        <v>0</v>
      </c>
      <c r="V6" s="49">
        <v>0</v>
      </c>
      <c r="W6" s="49">
        <v>0</v>
      </c>
      <c r="X6" s="49">
        <v>0</v>
      </c>
      <c r="Y6" s="49">
        <v>0</v>
      </c>
      <c r="Z6" s="49">
        <v>0</v>
      </c>
      <c r="AA6" s="49">
        <v>0</v>
      </c>
      <c r="AB6" s="49">
        <v>0</v>
      </c>
      <c r="AC6" s="49">
        <v>0</v>
      </c>
      <c r="AD6" s="54">
        <v>0</v>
      </c>
    </row>
    <row r="7" spans="1:30" x14ac:dyDescent="0.25">
      <c r="A7" s="46" t="s">
        <v>19</v>
      </c>
      <c r="B7" s="47">
        <v>-14400000</v>
      </c>
      <c r="C7" s="47">
        <v>0</v>
      </c>
      <c r="D7" s="47">
        <v>0</v>
      </c>
      <c r="E7" s="47">
        <v>0</v>
      </c>
      <c r="F7" s="47">
        <v>0</v>
      </c>
      <c r="G7" s="47">
        <v>0</v>
      </c>
      <c r="H7" s="47">
        <v>0</v>
      </c>
      <c r="I7" s="47">
        <v>0</v>
      </c>
      <c r="J7" s="47">
        <v>0</v>
      </c>
      <c r="K7" s="47">
        <v>0</v>
      </c>
      <c r="L7" s="47">
        <v>0</v>
      </c>
      <c r="M7" s="47">
        <v>0</v>
      </c>
      <c r="N7" s="47">
        <v>0</v>
      </c>
      <c r="O7" s="47">
        <v>0</v>
      </c>
      <c r="P7" s="47">
        <v>0</v>
      </c>
      <c r="Q7" s="47">
        <v>0</v>
      </c>
      <c r="R7" s="47">
        <v>0</v>
      </c>
      <c r="S7" s="47">
        <v>0</v>
      </c>
      <c r="T7" s="47">
        <v>0</v>
      </c>
      <c r="U7" s="47">
        <v>0</v>
      </c>
      <c r="V7" s="47">
        <v>0</v>
      </c>
      <c r="W7" s="47">
        <v>0</v>
      </c>
      <c r="X7" s="47">
        <v>0</v>
      </c>
      <c r="Y7" s="47">
        <v>0</v>
      </c>
      <c r="Z7" s="47">
        <v>0</v>
      </c>
      <c r="AA7" s="47">
        <v>0</v>
      </c>
      <c r="AB7" s="47">
        <v>0</v>
      </c>
      <c r="AC7" s="47">
        <v>0</v>
      </c>
      <c r="AD7" s="55">
        <v>0</v>
      </c>
    </row>
    <row r="8" spans="1:30" x14ac:dyDescent="0.25">
      <c r="A8" s="46" t="s">
        <v>20</v>
      </c>
      <c r="B8" s="47">
        <v>0</v>
      </c>
      <c r="C8" s="47">
        <v>0</v>
      </c>
      <c r="D8" s="47">
        <v>0</v>
      </c>
      <c r="E8" s="47">
        <v>0</v>
      </c>
      <c r="F8" s="47">
        <v>0</v>
      </c>
      <c r="G8" s="47">
        <v>0</v>
      </c>
      <c r="H8" s="47">
        <v>0</v>
      </c>
      <c r="I8" s="47">
        <v>0</v>
      </c>
      <c r="J8" s="47">
        <v>0</v>
      </c>
      <c r="K8" s="47">
        <v>0</v>
      </c>
      <c r="L8" s="47">
        <v>0</v>
      </c>
      <c r="M8" s="47">
        <v>0</v>
      </c>
      <c r="N8" s="47">
        <v>0</v>
      </c>
      <c r="O8" s="47">
        <v>0</v>
      </c>
      <c r="P8" s="47">
        <v>0</v>
      </c>
      <c r="Q8" s="47">
        <v>0</v>
      </c>
      <c r="R8" s="47">
        <v>0</v>
      </c>
      <c r="S8" s="47">
        <v>0</v>
      </c>
      <c r="T8" s="47">
        <v>0</v>
      </c>
      <c r="U8" s="47">
        <v>0</v>
      </c>
      <c r="V8" s="47">
        <v>0</v>
      </c>
      <c r="W8" s="47">
        <v>0</v>
      </c>
      <c r="X8" s="47">
        <v>0</v>
      </c>
      <c r="Y8" s="47">
        <v>0</v>
      </c>
      <c r="Z8" s="47">
        <v>0</v>
      </c>
      <c r="AA8" s="47">
        <v>0</v>
      </c>
      <c r="AB8" s="47">
        <v>0</v>
      </c>
      <c r="AC8" s="47">
        <v>0</v>
      </c>
      <c r="AD8" s="55">
        <v>0</v>
      </c>
    </row>
    <row r="9" spans="1:30" x14ac:dyDescent="0.25">
      <c r="A9" s="59" t="s">
        <v>21</v>
      </c>
      <c r="B9" s="60">
        <v>-14400000</v>
      </c>
      <c r="C9" s="60">
        <v>333562</v>
      </c>
      <c r="D9" s="60">
        <v>1726785</v>
      </c>
      <c r="E9" s="60">
        <v>1751216</v>
      </c>
      <c r="F9" s="60">
        <v>1775985</v>
      </c>
      <c r="G9" s="60">
        <v>1705681</v>
      </c>
      <c r="H9" s="60">
        <v>1729367</v>
      </c>
      <c r="I9" s="60">
        <v>1753257</v>
      </c>
      <c r="J9" s="60">
        <v>1677336</v>
      </c>
      <c r="K9" s="60">
        <v>1678478</v>
      </c>
      <c r="L9" s="60">
        <v>1512629</v>
      </c>
      <c r="M9" s="60">
        <v>1388983</v>
      </c>
      <c r="N9" s="60">
        <v>1367666</v>
      </c>
      <c r="O9" s="60">
        <v>1386325</v>
      </c>
      <c r="P9" s="60">
        <v>1395570</v>
      </c>
      <c r="Q9" s="60">
        <v>1405083</v>
      </c>
      <c r="R9" s="60">
        <v>1193209</v>
      </c>
      <c r="S9" s="60">
        <v>1274924</v>
      </c>
      <c r="T9" s="60">
        <v>1272123</v>
      </c>
      <c r="U9" s="60">
        <v>919980</v>
      </c>
      <c r="V9" s="60">
        <v>987525</v>
      </c>
      <c r="W9" s="60">
        <v>842361</v>
      </c>
      <c r="X9" s="60">
        <v>541546</v>
      </c>
      <c r="Y9" s="60">
        <v>635890</v>
      </c>
      <c r="Z9" s="60">
        <v>643485</v>
      </c>
      <c r="AA9" s="60">
        <v>650968</v>
      </c>
      <c r="AB9" s="60">
        <v>370450</v>
      </c>
      <c r="AC9" s="60">
        <v>-146651</v>
      </c>
      <c r="AD9" s="56">
        <v>0</v>
      </c>
    </row>
    <row r="10" spans="1:30" x14ac:dyDescent="0.25">
      <c r="A10" s="46" t="s">
        <v>22</v>
      </c>
      <c r="B10" s="47">
        <v>10800000</v>
      </c>
      <c r="C10" s="47">
        <v>0</v>
      </c>
      <c r="D10" s="47">
        <v>0</v>
      </c>
      <c r="E10" s="47">
        <v>0</v>
      </c>
      <c r="F10" s="47">
        <v>0</v>
      </c>
      <c r="G10" s="47">
        <v>0</v>
      </c>
      <c r="H10" s="47">
        <v>0</v>
      </c>
      <c r="I10" s="47">
        <v>0</v>
      </c>
      <c r="J10" s="47">
        <v>0</v>
      </c>
      <c r="K10" s="47">
        <v>0</v>
      </c>
      <c r="L10" s="47">
        <v>0</v>
      </c>
      <c r="M10" s="47">
        <v>0</v>
      </c>
      <c r="N10" s="47">
        <v>0</v>
      </c>
      <c r="O10" s="47">
        <v>0</v>
      </c>
      <c r="P10" s="47">
        <v>0</v>
      </c>
      <c r="Q10" s="47">
        <v>0</v>
      </c>
      <c r="R10" s="47">
        <v>0</v>
      </c>
      <c r="S10" s="47">
        <v>0</v>
      </c>
      <c r="T10" s="47">
        <v>0</v>
      </c>
      <c r="U10" s="47">
        <v>0</v>
      </c>
      <c r="V10" s="47">
        <v>0</v>
      </c>
      <c r="W10" s="47">
        <v>0</v>
      </c>
      <c r="X10" s="47">
        <v>0</v>
      </c>
      <c r="Y10" s="47">
        <v>0</v>
      </c>
      <c r="Z10" s="47">
        <v>0</v>
      </c>
      <c r="AA10" s="47">
        <v>0</v>
      </c>
      <c r="AB10" s="47">
        <v>0</v>
      </c>
      <c r="AC10" s="47">
        <v>0</v>
      </c>
      <c r="AD10" s="55">
        <v>0</v>
      </c>
    </row>
    <row r="11" spans="1:30" x14ac:dyDescent="0.25">
      <c r="A11" s="46" t="s">
        <v>23</v>
      </c>
      <c r="B11" s="47">
        <v>0</v>
      </c>
      <c r="C11" s="47">
        <v>0</v>
      </c>
      <c r="D11" s="47">
        <v>-1418461</v>
      </c>
      <c r="E11" s="47">
        <v>-1438543</v>
      </c>
      <c r="F11" s="47">
        <v>-1458856</v>
      </c>
      <c r="G11" s="47">
        <v>-1416249</v>
      </c>
      <c r="H11" s="47">
        <v>-1420658</v>
      </c>
      <c r="I11" s="47">
        <v>-1440303</v>
      </c>
      <c r="J11" s="47">
        <v>-1393748</v>
      </c>
      <c r="K11" s="47">
        <v>-1378867</v>
      </c>
      <c r="L11" s="47">
        <v>-1242276</v>
      </c>
      <c r="M11" s="47">
        <v>-1065748</v>
      </c>
      <c r="N11" s="47">
        <v>-362250</v>
      </c>
      <c r="O11" s="47">
        <v>-338712</v>
      </c>
      <c r="P11" s="47">
        <v>-315173</v>
      </c>
      <c r="Q11" s="47">
        <v>-291635</v>
      </c>
      <c r="R11" s="47">
        <v>0</v>
      </c>
      <c r="S11" s="47">
        <v>0</v>
      </c>
      <c r="T11" s="47">
        <v>0</v>
      </c>
      <c r="U11" s="47">
        <v>0</v>
      </c>
      <c r="V11" s="47">
        <v>0</v>
      </c>
      <c r="W11" s="47">
        <v>0</v>
      </c>
      <c r="X11" s="47">
        <v>0</v>
      </c>
      <c r="Y11" s="47">
        <v>0</v>
      </c>
      <c r="Z11" s="47">
        <v>0</v>
      </c>
      <c r="AA11" s="47">
        <v>0</v>
      </c>
      <c r="AB11" s="47">
        <v>0</v>
      </c>
      <c r="AC11" s="47">
        <v>0</v>
      </c>
      <c r="AD11" s="55">
        <v>0</v>
      </c>
    </row>
    <row r="12" spans="1:30" x14ac:dyDescent="0.25">
      <c r="A12" s="50" t="s">
        <v>8</v>
      </c>
      <c r="B12" s="51">
        <v>0</v>
      </c>
      <c r="C12" s="51">
        <v>0</v>
      </c>
      <c r="D12" s="51">
        <v>-636726</v>
      </c>
      <c r="E12" s="51">
        <v>-596841</v>
      </c>
      <c r="F12" s="51">
        <v>-547880</v>
      </c>
      <c r="G12" s="51">
        <v>-494476</v>
      </c>
      <c r="H12" s="51">
        <v>-438534</v>
      </c>
      <c r="I12" s="51">
        <v>-378679</v>
      </c>
      <c r="J12" s="51">
        <v>-315709</v>
      </c>
      <c r="K12" s="51">
        <v>-252406</v>
      </c>
      <c r="L12" s="51">
        <v>-190971</v>
      </c>
      <c r="M12" s="51">
        <v>-129180</v>
      </c>
      <c r="N12" s="51">
        <v>-85327</v>
      </c>
      <c r="O12" s="51">
        <v>-61788</v>
      </c>
      <c r="P12" s="51">
        <v>-38250</v>
      </c>
      <c r="Q12" s="51">
        <v>-14712</v>
      </c>
      <c r="R12" s="51">
        <v>0</v>
      </c>
      <c r="S12" s="51">
        <v>0</v>
      </c>
      <c r="T12" s="51">
        <v>0</v>
      </c>
      <c r="U12" s="51">
        <v>0</v>
      </c>
      <c r="V12" s="51">
        <v>0</v>
      </c>
      <c r="W12" s="51">
        <v>0</v>
      </c>
      <c r="X12" s="51">
        <v>0</v>
      </c>
      <c r="Y12" s="51">
        <v>0</v>
      </c>
      <c r="Z12" s="51">
        <v>0</v>
      </c>
      <c r="AA12" s="51">
        <v>0</v>
      </c>
      <c r="AB12" s="51">
        <v>0</v>
      </c>
      <c r="AC12" s="51">
        <v>0</v>
      </c>
      <c r="AD12" s="43">
        <v>0</v>
      </c>
    </row>
    <row r="13" spans="1:30" x14ac:dyDescent="0.25">
      <c r="A13" s="50" t="s">
        <v>24</v>
      </c>
      <c r="B13" s="51">
        <v>0</v>
      </c>
      <c r="C13" s="51">
        <v>0</v>
      </c>
      <c r="D13" s="51">
        <v>-781735</v>
      </c>
      <c r="E13" s="51">
        <v>-841702</v>
      </c>
      <c r="F13" s="51">
        <v>-910976</v>
      </c>
      <c r="G13" s="51">
        <v>-921773</v>
      </c>
      <c r="H13" s="51">
        <v>-982124</v>
      </c>
      <c r="I13" s="51">
        <v>-1061624</v>
      </c>
      <c r="J13" s="51">
        <v>-1078039</v>
      </c>
      <c r="K13" s="51">
        <v>-1126461</v>
      </c>
      <c r="L13" s="51">
        <v>-1051305</v>
      </c>
      <c r="M13" s="51">
        <v>-936569</v>
      </c>
      <c r="N13" s="51">
        <v>-276923</v>
      </c>
      <c r="O13" s="51">
        <v>-276923</v>
      </c>
      <c r="P13" s="51">
        <v>-276923</v>
      </c>
      <c r="Q13" s="51">
        <v>-276923</v>
      </c>
      <c r="R13" s="51">
        <v>0</v>
      </c>
      <c r="S13" s="51">
        <v>0</v>
      </c>
      <c r="T13" s="51">
        <v>0</v>
      </c>
      <c r="U13" s="51">
        <v>0</v>
      </c>
      <c r="V13" s="51">
        <v>0</v>
      </c>
      <c r="W13" s="51">
        <v>0</v>
      </c>
      <c r="X13" s="51">
        <v>0</v>
      </c>
      <c r="Y13" s="51">
        <v>0</v>
      </c>
      <c r="Z13" s="51">
        <v>0</v>
      </c>
      <c r="AA13" s="51">
        <v>0</v>
      </c>
      <c r="AB13" s="51">
        <v>0</v>
      </c>
      <c r="AC13" s="51">
        <v>0</v>
      </c>
      <c r="AD13" s="43">
        <v>0</v>
      </c>
    </row>
    <row r="14" spans="1:30" x14ac:dyDescent="0.25">
      <c r="A14" s="46" t="s">
        <v>25</v>
      </c>
      <c r="B14" s="47">
        <v>0</v>
      </c>
      <c r="C14" s="47">
        <v>0</v>
      </c>
      <c r="D14" s="47">
        <v>-50</v>
      </c>
      <c r="E14" s="47">
        <v>0</v>
      </c>
      <c r="F14" s="47">
        <v>0</v>
      </c>
      <c r="G14" s="47">
        <v>0</v>
      </c>
      <c r="H14" s="47">
        <v>0</v>
      </c>
      <c r="I14" s="47">
        <v>0</v>
      </c>
      <c r="J14" s="47">
        <v>0</v>
      </c>
      <c r="K14" s="47">
        <v>0</v>
      </c>
      <c r="L14" s="47">
        <v>0</v>
      </c>
      <c r="M14" s="47">
        <v>0</v>
      </c>
      <c r="N14" s="47">
        <v>0</v>
      </c>
      <c r="O14" s="47">
        <v>0</v>
      </c>
      <c r="P14" s="47">
        <v>0</v>
      </c>
      <c r="Q14" s="47">
        <v>0</v>
      </c>
      <c r="R14" s="47">
        <v>0</v>
      </c>
      <c r="S14" s="47">
        <v>0</v>
      </c>
      <c r="T14" s="47">
        <v>0</v>
      </c>
      <c r="U14" s="47">
        <v>0</v>
      </c>
      <c r="V14" s="47">
        <v>0</v>
      </c>
      <c r="W14" s="47">
        <v>0</v>
      </c>
      <c r="X14" s="47">
        <v>0</v>
      </c>
      <c r="Y14" s="47">
        <v>0</v>
      </c>
      <c r="Z14" s="47">
        <v>0</v>
      </c>
      <c r="AA14" s="47">
        <v>0</v>
      </c>
      <c r="AB14" s="47">
        <v>50</v>
      </c>
      <c r="AC14" s="47">
        <v>0</v>
      </c>
      <c r="AD14" s="55">
        <v>0</v>
      </c>
    </row>
    <row r="15" spans="1:30" x14ac:dyDescent="0.25">
      <c r="A15" s="50" t="s">
        <v>26</v>
      </c>
      <c r="B15" s="51">
        <v>0</v>
      </c>
      <c r="C15" s="51">
        <v>0</v>
      </c>
      <c r="D15" s="51">
        <v>-50</v>
      </c>
      <c r="E15" s="51">
        <v>0</v>
      </c>
      <c r="F15" s="51">
        <v>0</v>
      </c>
      <c r="G15" s="51">
        <v>0</v>
      </c>
      <c r="H15" s="51">
        <v>0</v>
      </c>
      <c r="I15" s="51">
        <v>0</v>
      </c>
      <c r="J15" s="51">
        <v>0</v>
      </c>
      <c r="K15" s="51">
        <v>0</v>
      </c>
      <c r="L15" s="51">
        <v>0</v>
      </c>
      <c r="M15" s="51">
        <v>0</v>
      </c>
      <c r="N15" s="51">
        <v>0</v>
      </c>
      <c r="O15" s="51">
        <v>0</v>
      </c>
      <c r="P15" s="51">
        <v>0</v>
      </c>
      <c r="Q15" s="51">
        <v>0</v>
      </c>
      <c r="R15" s="51">
        <v>0</v>
      </c>
      <c r="S15" s="51">
        <v>0</v>
      </c>
      <c r="T15" s="51">
        <v>0</v>
      </c>
      <c r="U15" s="51">
        <v>0</v>
      </c>
      <c r="V15" s="51">
        <v>0</v>
      </c>
      <c r="W15" s="51">
        <v>0</v>
      </c>
      <c r="X15" s="51">
        <v>0</v>
      </c>
      <c r="Y15" s="51">
        <v>0</v>
      </c>
      <c r="Z15" s="51">
        <v>0</v>
      </c>
      <c r="AA15" s="51">
        <v>0</v>
      </c>
      <c r="AB15" s="51">
        <v>50</v>
      </c>
      <c r="AC15" s="51">
        <v>0</v>
      </c>
      <c r="AD15" s="43">
        <v>0</v>
      </c>
    </row>
    <row r="16" spans="1:30" x14ac:dyDescent="0.25">
      <c r="A16" s="50" t="s">
        <v>8</v>
      </c>
      <c r="B16" s="51">
        <v>0</v>
      </c>
      <c r="C16" s="51">
        <v>0</v>
      </c>
      <c r="D16" s="51">
        <v>0</v>
      </c>
      <c r="E16" s="51">
        <v>0</v>
      </c>
      <c r="F16" s="51">
        <v>0</v>
      </c>
      <c r="G16" s="51">
        <v>0</v>
      </c>
      <c r="H16" s="51">
        <v>0</v>
      </c>
      <c r="I16" s="51">
        <v>0</v>
      </c>
      <c r="J16" s="51">
        <v>0</v>
      </c>
      <c r="K16" s="51">
        <v>0</v>
      </c>
      <c r="L16" s="51">
        <v>0</v>
      </c>
      <c r="M16" s="51">
        <v>0</v>
      </c>
      <c r="N16" s="51">
        <v>0</v>
      </c>
      <c r="O16" s="51">
        <v>0</v>
      </c>
      <c r="P16" s="51">
        <v>0</v>
      </c>
      <c r="Q16" s="51">
        <v>0</v>
      </c>
      <c r="R16" s="51">
        <v>0</v>
      </c>
      <c r="S16" s="51">
        <v>0</v>
      </c>
      <c r="T16" s="51">
        <v>0</v>
      </c>
      <c r="U16" s="51">
        <v>0</v>
      </c>
      <c r="V16" s="51">
        <v>0</v>
      </c>
      <c r="W16" s="51">
        <v>0</v>
      </c>
      <c r="X16" s="51">
        <v>0</v>
      </c>
      <c r="Y16" s="51">
        <v>0</v>
      </c>
      <c r="Z16" s="51">
        <v>0</v>
      </c>
      <c r="AA16" s="51">
        <v>0</v>
      </c>
      <c r="AB16" s="51">
        <v>0</v>
      </c>
      <c r="AC16" s="51">
        <v>0</v>
      </c>
      <c r="AD16" s="43">
        <v>0</v>
      </c>
    </row>
    <row r="17" spans="1:30" x14ac:dyDescent="0.25">
      <c r="A17" s="46" t="s">
        <v>27</v>
      </c>
      <c r="B17" s="47">
        <v>0</v>
      </c>
      <c r="C17" s="47">
        <v>0</v>
      </c>
      <c r="D17" s="47">
        <v>0</v>
      </c>
      <c r="E17" s="47">
        <v>0</v>
      </c>
      <c r="F17" s="47">
        <v>0</v>
      </c>
      <c r="G17" s="47">
        <v>0</v>
      </c>
      <c r="H17" s="47">
        <v>0</v>
      </c>
      <c r="I17" s="47">
        <v>0</v>
      </c>
      <c r="J17" s="47">
        <v>0</v>
      </c>
      <c r="K17" s="47">
        <v>0</v>
      </c>
      <c r="L17" s="47">
        <v>0</v>
      </c>
      <c r="M17" s="47">
        <v>0</v>
      </c>
      <c r="N17" s="47">
        <v>0</v>
      </c>
      <c r="O17" s="47">
        <v>0</v>
      </c>
      <c r="P17" s="47">
        <v>0</v>
      </c>
      <c r="Q17" s="47">
        <v>0</v>
      </c>
      <c r="R17" s="47">
        <v>0</v>
      </c>
      <c r="S17" s="47">
        <v>0</v>
      </c>
      <c r="T17" s="47">
        <v>0</v>
      </c>
      <c r="U17" s="47">
        <v>0</v>
      </c>
      <c r="V17" s="47">
        <v>0</v>
      </c>
      <c r="W17" s="47">
        <v>0</v>
      </c>
      <c r="X17" s="47">
        <v>0</v>
      </c>
      <c r="Y17" s="47">
        <v>0</v>
      </c>
      <c r="Z17" s="47">
        <v>0</v>
      </c>
      <c r="AA17" s="47">
        <v>0</v>
      </c>
      <c r="AB17" s="47">
        <v>0</v>
      </c>
      <c r="AC17" s="47">
        <v>0</v>
      </c>
      <c r="AD17" s="55">
        <v>0</v>
      </c>
    </row>
    <row r="18" spans="1:30" x14ac:dyDescent="0.25">
      <c r="A18" s="59" t="s">
        <v>28</v>
      </c>
      <c r="B18" s="60">
        <v>-3600000</v>
      </c>
      <c r="C18" s="60">
        <v>333562</v>
      </c>
      <c r="D18" s="60">
        <v>308274</v>
      </c>
      <c r="E18" s="60">
        <v>312673</v>
      </c>
      <c r="F18" s="60">
        <v>317129</v>
      </c>
      <c r="G18" s="60">
        <v>289432</v>
      </c>
      <c r="H18" s="60">
        <v>308709</v>
      </c>
      <c r="I18" s="60">
        <v>312954</v>
      </c>
      <c r="J18" s="60">
        <v>283587</v>
      </c>
      <c r="K18" s="60">
        <v>299611</v>
      </c>
      <c r="L18" s="60">
        <v>270354</v>
      </c>
      <c r="M18" s="60">
        <v>323234</v>
      </c>
      <c r="N18" s="60">
        <v>1005416</v>
      </c>
      <c r="O18" s="60">
        <v>1047613</v>
      </c>
      <c r="P18" s="60">
        <v>1080397</v>
      </c>
      <c r="Q18" s="60">
        <v>1113448</v>
      </c>
      <c r="R18" s="60">
        <v>1193209</v>
      </c>
      <c r="S18" s="60">
        <v>1274924</v>
      </c>
      <c r="T18" s="60">
        <v>1272123</v>
      </c>
      <c r="U18" s="60">
        <v>919980</v>
      </c>
      <c r="V18" s="60">
        <v>987525</v>
      </c>
      <c r="W18" s="60">
        <v>842361</v>
      </c>
      <c r="X18" s="60">
        <v>541546</v>
      </c>
      <c r="Y18" s="60">
        <v>635890</v>
      </c>
      <c r="Z18" s="60">
        <v>643485</v>
      </c>
      <c r="AA18" s="60">
        <v>650968</v>
      </c>
      <c r="AB18" s="60">
        <v>370500</v>
      </c>
      <c r="AC18" s="60">
        <v>-146651</v>
      </c>
      <c r="AD18" s="56">
        <v>0</v>
      </c>
    </row>
    <row r="19" spans="1:30" x14ac:dyDescent="0.25">
      <c r="A19" s="61" t="s">
        <v>29</v>
      </c>
      <c r="B19" s="62">
        <v>4050050</v>
      </c>
      <c r="C19" s="62">
        <v>0</v>
      </c>
      <c r="D19" s="62">
        <v>-791886</v>
      </c>
      <c r="E19" s="62">
        <v>-312673</v>
      </c>
      <c r="F19" s="62">
        <v>-317129</v>
      </c>
      <c r="G19" s="62">
        <v>-289432</v>
      </c>
      <c r="H19" s="62">
        <v>-308709</v>
      </c>
      <c r="I19" s="62">
        <v>-312954</v>
      </c>
      <c r="J19" s="62">
        <v>-283587</v>
      </c>
      <c r="K19" s="62">
        <v>-299611</v>
      </c>
      <c r="L19" s="62">
        <v>-270354</v>
      </c>
      <c r="M19" s="62">
        <v>-323234</v>
      </c>
      <c r="N19" s="62">
        <v>-1005416</v>
      </c>
      <c r="O19" s="62">
        <v>-1047613</v>
      </c>
      <c r="P19" s="62">
        <v>-1080397</v>
      </c>
      <c r="Q19" s="62">
        <v>-1113448</v>
      </c>
      <c r="R19" s="62">
        <v>-1193209</v>
      </c>
      <c r="S19" s="62">
        <v>-1274924</v>
      </c>
      <c r="T19" s="62">
        <v>-1272123</v>
      </c>
      <c r="U19" s="62">
        <v>-919980</v>
      </c>
      <c r="V19" s="62">
        <v>-987525</v>
      </c>
      <c r="W19" s="62">
        <v>-842361</v>
      </c>
      <c r="X19" s="62">
        <v>-541546</v>
      </c>
      <c r="Y19" s="62">
        <v>-635890</v>
      </c>
      <c r="Z19" s="62">
        <v>-643485</v>
      </c>
      <c r="AA19" s="62">
        <v>-650968</v>
      </c>
      <c r="AB19" s="62">
        <v>-370500</v>
      </c>
      <c r="AC19" s="62">
        <v>-153349</v>
      </c>
      <c r="AD19" s="57">
        <v>0</v>
      </c>
    </row>
    <row r="20" spans="1:30" x14ac:dyDescent="0.25">
      <c r="A20" s="46" t="s">
        <v>30</v>
      </c>
      <c r="B20" s="47">
        <v>0</v>
      </c>
      <c r="C20" s="47">
        <v>0</v>
      </c>
      <c r="D20" s="47">
        <v>0</v>
      </c>
      <c r="E20" s="47">
        <v>0</v>
      </c>
      <c r="F20" s="47">
        <v>0</v>
      </c>
      <c r="G20" s="47">
        <v>0</v>
      </c>
      <c r="H20" s="47">
        <v>0</v>
      </c>
      <c r="I20" s="47">
        <v>0</v>
      </c>
      <c r="J20" s="47">
        <v>0</v>
      </c>
      <c r="K20" s="47">
        <v>0</v>
      </c>
      <c r="L20" s="47">
        <v>0</v>
      </c>
      <c r="M20" s="47">
        <v>0</v>
      </c>
      <c r="N20" s="47">
        <v>0</v>
      </c>
      <c r="O20" s="47">
        <v>0</v>
      </c>
      <c r="P20" s="47">
        <v>0</v>
      </c>
      <c r="Q20" s="47">
        <v>0</v>
      </c>
      <c r="R20" s="47">
        <v>0</v>
      </c>
      <c r="S20" s="47">
        <v>0</v>
      </c>
      <c r="T20" s="47">
        <v>0</v>
      </c>
      <c r="U20" s="47">
        <v>0</v>
      </c>
      <c r="V20" s="47">
        <v>0</v>
      </c>
      <c r="W20" s="47">
        <v>0</v>
      </c>
      <c r="X20" s="47">
        <v>0</v>
      </c>
      <c r="Y20" s="47">
        <v>0</v>
      </c>
      <c r="Z20" s="47">
        <v>0</v>
      </c>
      <c r="AA20" s="47">
        <v>0</v>
      </c>
      <c r="AB20" s="47">
        <v>0</v>
      </c>
      <c r="AC20" s="47">
        <v>0</v>
      </c>
      <c r="AD20" s="55">
        <v>0</v>
      </c>
    </row>
    <row r="21" spans="1:30" x14ac:dyDescent="0.25">
      <c r="A21" s="46" t="s">
        <v>31</v>
      </c>
      <c r="B21" s="47">
        <v>4050050</v>
      </c>
      <c r="C21" s="47">
        <v>0</v>
      </c>
      <c r="D21" s="47">
        <v>-791886</v>
      </c>
      <c r="E21" s="47">
        <v>-312673</v>
      </c>
      <c r="F21" s="47">
        <v>-317129</v>
      </c>
      <c r="G21" s="47">
        <v>-289432</v>
      </c>
      <c r="H21" s="47">
        <v>-308709</v>
      </c>
      <c r="I21" s="47">
        <v>-312954</v>
      </c>
      <c r="J21" s="47">
        <v>-283587</v>
      </c>
      <c r="K21" s="47">
        <v>-299611</v>
      </c>
      <c r="L21" s="47">
        <v>-270354</v>
      </c>
      <c r="M21" s="47">
        <v>-323234</v>
      </c>
      <c r="N21" s="47">
        <v>-1005416</v>
      </c>
      <c r="O21" s="47">
        <v>-1047613</v>
      </c>
      <c r="P21" s="47">
        <v>-1080397</v>
      </c>
      <c r="Q21" s="47">
        <v>-1113448</v>
      </c>
      <c r="R21" s="47">
        <v>-1193209</v>
      </c>
      <c r="S21" s="47">
        <v>-1274924</v>
      </c>
      <c r="T21" s="47">
        <v>-1272123</v>
      </c>
      <c r="U21" s="47">
        <v>-919980</v>
      </c>
      <c r="V21" s="47">
        <v>-987525</v>
      </c>
      <c r="W21" s="47">
        <v>-842361</v>
      </c>
      <c r="X21" s="47">
        <v>-541546</v>
      </c>
      <c r="Y21" s="47">
        <v>-635890</v>
      </c>
      <c r="Z21" s="47">
        <v>-643485</v>
      </c>
      <c r="AA21" s="47">
        <v>-650968</v>
      </c>
      <c r="AB21" s="47">
        <v>-370500</v>
      </c>
      <c r="AC21" s="47">
        <v>-153349</v>
      </c>
      <c r="AD21" s="55">
        <v>0</v>
      </c>
    </row>
    <row r="22" spans="1:30" x14ac:dyDescent="0.25">
      <c r="A22" s="46" t="s">
        <v>32</v>
      </c>
      <c r="B22" s="47">
        <v>0</v>
      </c>
      <c r="C22" s="47">
        <v>0</v>
      </c>
      <c r="D22" s="47">
        <v>0</v>
      </c>
      <c r="E22" s="47">
        <v>0</v>
      </c>
      <c r="F22" s="47">
        <v>0</v>
      </c>
      <c r="G22" s="47">
        <v>0</v>
      </c>
      <c r="H22" s="47">
        <v>0</v>
      </c>
      <c r="I22" s="47">
        <v>0</v>
      </c>
      <c r="J22" s="47">
        <v>0</v>
      </c>
      <c r="K22" s="47">
        <v>0</v>
      </c>
      <c r="L22" s="47">
        <v>0</v>
      </c>
      <c r="M22" s="47">
        <v>0</v>
      </c>
      <c r="N22" s="47">
        <v>0</v>
      </c>
      <c r="O22" s="47">
        <v>0</v>
      </c>
      <c r="P22" s="47">
        <v>0</v>
      </c>
      <c r="Q22" s="47">
        <v>0</v>
      </c>
      <c r="R22" s="47">
        <v>0</v>
      </c>
      <c r="S22" s="47">
        <v>0</v>
      </c>
      <c r="T22" s="47">
        <v>0</v>
      </c>
      <c r="U22" s="47">
        <v>0</v>
      </c>
      <c r="V22" s="47">
        <v>0</v>
      </c>
      <c r="W22" s="47">
        <v>0</v>
      </c>
      <c r="X22" s="47">
        <v>0</v>
      </c>
      <c r="Y22" s="47">
        <v>0</v>
      </c>
      <c r="Z22" s="47">
        <v>0</v>
      </c>
      <c r="AA22" s="47">
        <v>0</v>
      </c>
      <c r="AB22" s="47">
        <v>0</v>
      </c>
      <c r="AC22" s="47">
        <v>0</v>
      </c>
      <c r="AD22" s="55">
        <v>0</v>
      </c>
    </row>
    <row r="23" spans="1:30" x14ac:dyDescent="0.25">
      <c r="A23" s="59" t="s">
        <v>33</v>
      </c>
      <c r="B23" s="60">
        <v>450050</v>
      </c>
      <c r="C23" s="60">
        <v>333562</v>
      </c>
      <c r="D23" s="60">
        <v>-483612</v>
      </c>
      <c r="E23" s="60">
        <v>0</v>
      </c>
      <c r="F23" s="60">
        <v>0</v>
      </c>
      <c r="G23" s="60">
        <v>0</v>
      </c>
      <c r="H23" s="60">
        <v>0</v>
      </c>
      <c r="I23" s="60">
        <v>0</v>
      </c>
      <c r="J23" s="60">
        <v>0</v>
      </c>
      <c r="K23" s="60">
        <v>0</v>
      </c>
      <c r="L23" s="60">
        <v>0</v>
      </c>
      <c r="M23" s="60">
        <v>0</v>
      </c>
      <c r="N23" s="60">
        <v>0</v>
      </c>
      <c r="O23" s="60">
        <v>0</v>
      </c>
      <c r="P23" s="60">
        <v>0</v>
      </c>
      <c r="Q23" s="60">
        <v>0</v>
      </c>
      <c r="R23" s="60">
        <v>0</v>
      </c>
      <c r="S23" s="60">
        <v>0</v>
      </c>
      <c r="T23" s="60">
        <v>0</v>
      </c>
      <c r="U23" s="60">
        <v>0</v>
      </c>
      <c r="V23" s="60">
        <v>0</v>
      </c>
      <c r="W23" s="60">
        <v>0</v>
      </c>
      <c r="X23" s="60">
        <v>0</v>
      </c>
      <c r="Y23" s="60">
        <v>0</v>
      </c>
      <c r="Z23" s="60">
        <v>0</v>
      </c>
      <c r="AA23" s="60">
        <v>0</v>
      </c>
      <c r="AB23" s="60">
        <v>0</v>
      </c>
      <c r="AC23" s="60">
        <v>-300000</v>
      </c>
      <c r="AD23" s="56">
        <v>0</v>
      </c>
    </row>
    <row r="25" spans="1:30" x14ac:dyDescent="0.25">
      <c r="A25" s="43" t="s">
        <v>118</v>
      </c>
    </row>
    <row r="26" spans="1:30" x14ac:dyDescent="0.25">
      <c r="A26" s="43" t="s">
        <v>119</v>
      </c>
    </row>
    <row r="27" spans="1:30" x14ac:dyDescent="0.25">
      <c r="A27" s="43" t="s">
        <v>120</v>
      </c>
    </row>
    <row r="28" spans="1:30" x14ac:dyDescent="0.25">
      <c r="A28" s="50" t="s">
        <v>12</v>
      </c>
    </row>
    <row r="31" spans="1:30" x14ac:dyDescent="0.25">
      <c r="A31" s="16" t="s">
        <v>13</v>
      </c>
      <c r="B31" s="58" t="s">
        <v>14</v>
      </c>
      <c r="C31" s="58" t="s">
        <v>14</v>
      </c>
      <c r="D31" s="58" t="s">
        <v>14</v>
      </c>
      <c r="E31" s="58" t="s">
        <v>14</v>
      </c>
      <c r="F31" s="58" t="s">
        <v>14</v>
      </c>
      <c r="G31" s="58" t="s">
        <v>14</v>
      </c>
      <c r="H31" s="58" t="s">
        <v>14</v>
      </c>
      <c r="I31" s="58" t="s">
        <v>14</v>
      </c>
      <c r="J31" s="58" t="s">
        <v>14</v>
      </c>
      <c r="K31" s="58" t="s">
        <v>14</v>
      </c>
      <c r="L31" s="58" t="s">
        <v>14</v>
      </c>
      <c r="M31" s="58" t="s">
        <v>14</v>
      </c>
      <c r="N31" s="58" t="s">
        <v>14</v>
      </c>
      <c r="O31" s="58" t="s">
        <v>14</v>
      </c>
      <c r="P31" s="58" t="s">
        <v>14</v>
      </c>
      <c r="Q31" s="58" t="s">
        <v>14</v>
      </c>
      <c r="R31" s="58" t="s">
        <v>14</v>
      </c>
      <c r="S31" s="58" t="s">
        <v>14</v>
      </c>
      <c r="T31" s="58" t="s">
        <v>14</v>
      </c>
      <c r="U31" s="58" t="s">
        <v>14</v>
      </c>
      <c r="V31" s="58" t="s">
        <v>14</v>
      </c>
      <c r="W31" s="58" t="s">
        <v>14</v>
      </c>
      <c r="X31" s="58" t="s">
        <v>14</v>
      </c>
      <c r="Y31" s="58" t="s">
        <v>14</v>
      </c>
      <c r="Z31" s="58" t="s">
        <v>14</v>
      </c>
      <c r="AA31" s="58" t="s">
        <v>14</v>
      </c>
      <c r="AB31" s="58" t="s">
        <v>14</v>
      </c>
      <c r="AC31" s="58" t="s">
        <v>14</v>
      </c>
      <c r="AD31" s="58" t="s">
        <v>14</v>
      </c>
    </row>
    <row r="32" spans="1:30" x14ac:dyDescent="0.25">
      <c r="A32" s="43" t="s">
        <v>15</v>
      </c>
    </row>
    <row r="33" spans="1:1" x14ac:dyDescent="0.25">
      <c r="A33" s="43" t="s">
        <v>16</v>
      </c>
    </row>
  </sheetData>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25"/>
  <sheetViews>
    <sheetView workbookViewId="0">
      <selection activeCell="B39" sqref="B39"/>
    </sheetView>
  </sheetViews>
  <sheetFormatPr baseColWidth="10" defaultColWidth="11" defaultRowHeight="15.75" x14ac:dyDescent="0.25"/>
  <cols>
    <col min="1" max="1" width="28.625" style="1" customWidth="1"/>
    <col min="2" max="2" width="20" style="1" customWidth="1"/>
    <col min="3" max="28" width="14.125" style="1" customWidth="1"/>
    <col min="29" max="16384" width="11" style="1"/>
  </cols>
  <sheetData>
    <row r="1" spans="1:30" x14ac:dyDescent="0.25">
      <c r="A1" s="44" t="s">
        <v>0</v>
      </c>
      <c r="B1" s="45" t="s">
        <v>124</v>
      </c>
      <c r="C1" s="45" t="s">
        <v>34</v>
      </c>
      <c r="D1" s="45" t="s">
        <v>35</v>
      </c>
      <c r="E1" s="45" t="s">
        <v>36</v>
      </c>
      <c r="F1" s="45" t="s">
        <v>37</v>
      </c>
      <c r="G1" s="45" t="s">
        <v>38</v>
      </c>
      <c r="H1" s="45" t="s">
        <v>39</v>
      </c>
      <c r="I1" s="45" t="s">
        <v>40</v>
      </c>
      <c r="J1" s="45" t="s">
        <v>41</v>
      </c>
      <c r="K1" s="45" t="s">
        <v>42</v>
      </c>
      <c r="L1" s="45" t="s">
        <v>43</v>
      </c>
      <c r="M1" s="45" t="s">
        <v>44</v>
      </c>
      <c r="N1" s="45" t="s">
        <v>45</v>
      </c>
      <c r="O1" s="45" t="s">
        <v>46</v>
      </c>
      <c r="P1" s="45" t="s">
        <v>47</v>
      </c>
      <c r="Q1" s="45" t="s">
        <v>48</v>
      </c>
      <c r="R1" s="45" t="s">
        <v>49</v>
      </c>
      <c r="S1" s="45" t="s">
        <v>50</v>
      </c>
      <c r="T1" s="45" t="s">
        <v>51</v>
      </c>
      <c r="U1" s="45" t="s">
        <v>52</v>
      </c>
      <c r="V1" s="45" t="s">
        <v>53</v>
      </c>
      <c r="W1" s="45" t="s">
        <v>54</v>
      </c>
      <c r="X1" s="45" t="s">
        <v>91</v>
      </c>
      <c r="Y1" s="45" t="s">
        <v>92</v>
      </c>
      <c r="Z1" s="45" t="s">
        <v>93</v>
      </c>
      <c r="AA1" s="45" t="s">
        <v>94</v>
      </c>
      <c r="AB1" s="45" t="s">
        <v>95</v>
      </c>
      <c r="AC1" s="45" t="s">
        <v>122</v>
      </c>
      <c r="AD1" s="45" t="s">
        <v>123</v>
      </c>
    </row>
    <row r="2" spans="1:30" x14ac:dyDescent="0.25">
      <c r="A2" s="48" t="s">
        <v>55</v>
      </c>
      <c r="B2" s="49">
        <v>14850050</v>
      </c>
      <c r="C2" s="49">
        <v>14911596</v>
      </c>
      <c r="D2" s="49">
        <v>12860291</v>
      </c>
      <c r="E2" s="49">
        <v>11275975</v>
      </c>
      <c r="F2" s="49">
        <v>9673058</v>
      </c>
      <c r="G2" s="49">
        <v>8211763</v>
      </c>
      <c r="H2" s="49">
        <v>7417873</v>
      </c>
      <c r="I2" s="49">
        <v>6602880</v>
      </c>
      <c r="J2" s="49">
        <v>5820883</v>
      </c>
      <c r="K2" s="49">
        <v>5195883</v>
      </c>
      <c r="L2" s="49">
        <v>4570883</v>
      </c>
      <c r="M2" s="49">
        <v>3945883</v>
      </c>
      <c r="N2" s="49">
        <v>3320883</v>
      </c>
      <c r="O2" s="49">
        <v>2695883</v>
      </c>
      <c r="P2" s="49">
        <v>2070883</v>
      </c>
      <c r="Q2" s="49">
        <v>1445883</v>
      </c>
      <c r="R2" s="49">
        <v>820883</v>
      </c>
      <c r="S2" s="49">
        <v>300050</v>
      </c>
      <c r="T2" s="49">
        <v>300050</v>
      </c>
      <c r="U2" s="49">
        <v>300050</v>
      </c>
      <c r="V2" s="49">
        <v>300050</v>
      </c>
      <c r="W2" s="49">
        <v>300050</v>
      </c>
      <c r="X2" s="49">
        <v>300050</v>
      </c>
      <c r="Y2" s="49">
        <v>300050</v>
      </c>
      <c r="Z2" s="49">
        <v>300050</v>
      </c>
      <c r="AA2" s="49">
        <v>300050</v>
      </c>
      <c r="AB2" s="49">
        <v>300000</v>
      </c>
      <c r="AC2" s="49">
        <v>0</v>
      </c>
      <c r="AD2" s="49">
        <v>0</v>
      </c>
    </row>
    <row r="3" spans="1:30" x14ac:dyDescent="0.25">
      <c r="A3" s="46" t="s">
        <v>56</v>
      </c>
      <c r="B3" s="47">
        <v>450050</v>
      </c>
      <c r="C3" s="47">
        <v>783612</v>
      </c>
      <c r="D3" s="47">
        <v>300000</v>
      </c>
      <c r="E3" s="47">
        <v>300000</v>
      </c>
      <c r="F3" s="47">
        <v>300000</v>
      </c>
      <c r="G3" s="47">
        <v>300000</v>
      </c>
      <c r="H3" s="47">
        <v>300000</v>
      </c>
      <c r="I3" s="47">
        <v>300000</v>
      </c>
      <c r="J3" s="47">
        <v>300000</v>
      </c>
      <c r="K3" s="47">
        <v>300000</v>
      </c>
      <c r="L3" s="47">
        <v>300000</v>
      </c>
      <c r="M3" s="47">
        <v>300000</v>
      </c>
      <c r="N3" s="47">
        <v>300000</v>
      </c>
      <c r="O3" s="47">
        <v>300000</v>
      </c>
      <c r="P3" s="47">
        <v>300000</v>
      </c>
      <c r="Q3" s="47">
        <v>300000</v>
      </c>
      <c r="R3" s="47">
        <v>300000</v>
      </c>
      <c r="S3" s="47">
        <v>300000</v>
      </c>
      <c r="T3" s="47">
        <v>300000</v>
      </c>
      <c r="U3" s="47">
        <v>300000</v>
      </c>
      <c r="V3" s="47">
        <v>300000</v>
      </c>
      <c r="W3" s="47">
        <v>300000</v>
      </c>
      <c r="X3" s="47">
        <v>300000</v>
      </c>
      <c r="Y3" s="47">
        <v>300000</v>
      </c>
      <c r="Z3" s="47">
        <v>300000</v>
      </c>
      <c r="AA3" s="47">
        <v>300000</v>
      </c>
      <c r="AB3" s="47">
        <v>300000</v>
      </c>
      <c r="AC3" s="47">
        <v>0</v>
      </c>
      <c r="AD3" s="47">
        <v>0</v>
      </c>
    </row>
    <row r="4" spans="1:30" x14ac:dyDescent="0.25">
      <c r="A4" s="46" t="s">
        <v>57</v>
      </c>
      <c r="B4" s="47">
        <v>0</v>
      </c>
      <c r="C4" s="47">
        <v>15485</v>
      </c>
      <c r="D4" s="47">
        <v>172741</v>
      </c>
      <c r="E4" s="47">
        <v>313425</v>
      </c>
      <c r="F4" s="47">
        <v>435508</v>
      </c>
      <c r="G4" s="47">
        <v>515880</v>
      </c>
      <c r="H4" s="47">
        <v>346989</v>
      </c>
      <c r="I4" s="47">
        <v>156996</v>
      </c>
      <c r="J4" s="47">
        <v>0</v>
      </c>
      <c r="K4" s="47">
        <v>0</v>
      </c>
      <c r="L4" s="47">
        <v>0</v>
      </c>
      <c r="M4" s="47">
        <v>0</v>
      </c>
      <c r="N4" s="47">
        <v>0</v>
      </c>
      <c r="O4" s="47">
        <v>0</v>
      </c>
      <c r="P4" s="47">
        <v>0</v>
      </c>
      <c r="Q4" s="47">
        <v>0</v>
      </c>
      <c r="R4" s="47">
        <v>0</v>
      </c>
      <c r="S4" s="47">
        <v>0</v>
      </c>
      <c r="T4" s="47">
        <v>0</v>
      </c>
      <c r="U4" s="47">
        <v>0</v>
      </c>
      <c r="V4" s="47">
        <v>0</v>
      </c>
      <c r="W4" s="47">
        <v>0</v>
      </c>
      <c r="X4" s="47">
        <v>0</v>
      </c>
      <c r="Y4" s="47">
        <v>0</v>
      </c>
      <c r="Z4" s="47">
        <v>0</v>
      </c>
      <c r="AA4" s="47">
        <v>0</v>
      </c>
      <c r="AB4" s="47">
        <v>0</v>
      </c>
      <c r="AC4" s="47">
        <v>0</v>
      </c>
      <c r="AD4" s="47">
        <v>0</v>
      </c>
    </row>
    <row r="5" spans="1:30" x14ac:dyDescent="0.25">
      <c r="A5" s="46" t="s">
        <v>58</v>
      </c>
      <c r="B5" s="47">
        <v>0</v>
      </c>
      <c r="C5" s="47">
        <v>0</v>
      </c>
      <c r="D5" s="47">
        <v>0</v>
      </c>
      <c r="E5" s="47">
        <v>0</v>
      </c>
      <c r="F5" s="47">
        <v>0</v>
      </c>
      <c r="G5" s="47">
        <v>0</v>
      </c>
      <c r="H5" s="47">
        <v>0</v>
      </c>
      <c r="I5" s="47">
        <v>0</v>
      </c>
      <c r="J5" s="47">
        <v>0</v>
      </c>
      <c r="K5" s="47">
        <v>0</v>
      </c>
      <c r="L5" s="47">
        <v>0</v>
      </c>
      <c r="M5" s="47">
        <v>0</v>
      </c>
      <c r="N5" s="47">
        <v>0</v>
      </c>
      <c r="O5" s="47">
        <v>0</v>
      </c>
      <c r="P5" s="47">
        <v>0</v>
      </c>
      <c r="Q5" s="47">
        <v>0</v>
      </c>
      <c r="R5" s="47">
        <v>0</v>
      </c>
      <c r="S5" s="47">
        <v>0</v>
      </c>
      <c r="T5" s="47">
        <v>0</v>
      </c>
      <c r="U5" s="47">
        <v>0</v>
      </c>
      <c r="V5" s="47">
        <v>0</v>
      </c>
      <c r="W5" s="47">
        <v>0</v>
      </c>
      <c r="X5" s="47">
        <v>0</v>
      </c>
      <c r="Y5" s="47">
        <v>0</v>
      </c>
      <c r="Z5" s="47">
        <v>0</v>
      </c>
      <c r="AA5" s="47">
        <v>0</v>
      </c>
      <c r="AB5" s="47">
        <v>0</v>
      </c>
      <c r="AC5" s="47">
        <v>0</v>
      </c>
      <c r="AD5" s="47">
        <v>0</v>
      </c>
    </row>
    <row r="6" spans="1:30" x14ac:dyDescent="0.25">
      <c r="A6" s="46" t="s">
        <v>25</v>
      </c>
      <c r="B6" s="47">
        <v>0</v>
      </c>
      <c r="C6" s="47">
        <v>0</v>
      </c>
      <c r="D6" s="47">
        <v>50</v>
      </c>
      <c r="E6" s="47">
        <v>50</v>
      </c>
      <c r="F6" s="47">
        <v>50</v>
      </c>
      <c r="G6" s="47">
        <v>50</v>
      </c>
      <c r="H6" s="47">
        <v>50</v>
      </c>
      <c r="I6" s="47">
        <v>50</v>
      </c>
      <c r="J6" s="47">
        <v>50</v>
      </c>
      <c r="K6" s="47">
        <v>50</v>
      </c>
      <c r="L6" s="47">
        <v>50</v>
      </c>
      <c r="M6" s="47">
        <v>50</v>
      </c>
      <c r="N6" s="47">
        <v>50</v>
      </c>
      <c r="O6" s="47">
        <v>50</v>
      </c>
      <c r="P6" s="47">
        <v>50</v>
      </c>
      <c r="Q6" s="47">
        <v>50</v>
      </c>
      <c r="R6" s="47">
        <v>50</v>
      </c>
      <c r="S6" s="47">
        <v>50</v>
      </c>
      <c r="T6" s="47">
        <v>50</v>
      </c>
      <c r="U6" s="47">
        <v>50</v>
      </c>
      <c r="V6" s="47">
        <v>50</v>
      </c>
      <c r="W6" s="47">
        <v>50</v>
      </c>
      <c r="X6" s="47">
        <v>50</v>
      </c>
      <c r="Y6" s="47">
        <v>50</v>
      </c>
      <c r="Z6" s="47">
        <v>50</v>
      </c>
      <c r="AA6" s="47">
        <v>50</v>
      </c>
      <c r="AB6" s="47">
        <v>0</v>
      </c>
      <c r="AC6" s="47">
        <v>0</v>
      </c>
      <c r="AD6" s="47">
        <v>0</v>
      </c>
    </row>
    <row r="7" spans="1:30" x14ac:dyDescent="0.25">
      <c r="A7" s="46" t="s">
        <v>20</v>
      </c>
      <c r="B7" s="47">
        <v>0</v>
      </c>
      <c r="C7" s="47">
        <v>0</v>
      </c>
      <c r="D7" s="47">
        <v>0</v>
      </c>
      <c r="E7" s="47">
        <v>0</v>
      </c>
      <c r="F7" s="47">
        <v>0</v>
      </c>
      <c r="G7" s="47">
        <v>0</v>
      </c>
      <c r="H7" s="47">
        <v>0</v>
      </c>
      <c r="I7" s="47">
        <v>0</v>
      </c>
      <c r="J7" s="47">
        <v>0</v>
      </c>
      <c r="K7" s="47">
        <v>0</v>
      </c>
      <c r="L7" s="47">
        <v>0</v>
      </c>
      <c r="M7" s="47">
        <v>0</v>
      </c>
      <c r="N7" s="47">
        <v>0</v>
      </c>
      <c r="O7" s="47">
        <v>0</v>
      </c>
      <c r="P7" s="47">
        <v>0</v>
      </c>
      <c r="Q7" s="47">
        <v>0</v>
      </c>
      <c r="R7" s="47">
        <v>0</v>
      </c>
      <c r="S7" s="47">
        <v>0</v>
      </c>
      <c r="T7" s="47">
        <v>0</v>
      </c>
      <c r="U7" s="47">
        <v>0</v>
      </c>
      <c r="V7" s="47">
        <v>0</v>
      </c>
      <c r="W7" s="47">
        <v>0</v>
      </c>
      <c r="X7" s="47">
        <v>0</v>
      </c>
      <c r="Y7" s="47">
        <v>0</v>
      </c>
      <c r="Z7" s="47">
        <v>0</v>
      </c>
      <c r="AA7" s="47">
        <v>0</v>
      </c>
      <c r="AB7" s="47">
        <v>0</v>
      </c>
      <c r="AC7" s="47">
        <v>0</v>
      </c>
      <c r="AD7" s="47">
        <v>0</v>
      </c>
    </row>
    <row r="8" spans="1:30" x14ac:dyDescent="0.25">
      <c r="A8" s="46" t="s">
        <v>59</v>
      </c>
      <c r="B8" s="47">
        <v>14400000</v>
      </c>
      <c r="C8" s="47">
        <v>14112500</v>
      </c>
      <c r="D8" s="47">
        <v>12387500</v>
      </c>
      <c r="E8" s="47">
        <v>10662500</v>
      </c>
      <c r="F8" s="47">
        <v>8937500</v>
      </c>
      <c r="G8" s="47">
        <v>7395833</v>
      </c>
      <c r="H8" s="47">
        <v>6770833</v>
      </c>
      <c r="I8" s="47">
        <v>6145833</v>
      </c>
      <c r="J8" s="47">
        <v>5520833</v>
      </c>
      <c r="K8" s="47">
        <v>4895833</v>
      </c>
      <c r="L8" s="47">
        <v>4270833</v>
      </c>
      <c r="M8" s="47">
        <v>3645833</v>
      </c>
      <c r="N8" s="47">
        <v>3020833</v>
      </c>
      <c r="O8" s="47">
        <v>2395833</v>
      </c>
      <c r="P8" s="47">
        <v>1770833</v>
      </c>
      <c r="Q8" s="47">
        <v>1145833</v>
      </c>
      <c r="R8" s="47">
        <v>520833</v>
      </c>
      <c r="S8" s="47">
        <v>0</v>
      </c>
      <c r="T8" s="47">
        <v>0</v>
      </c>
      <c r="U8" s="47">
        <v>0</v>
      </c>
      <c r="V8" s="47">
        <v>0</v>
      </c>
      <c r="W8" s="47">
        <v>0</v>
      </c>
      <c r="X8" s="47">
        <v>0</v>
      </c>
      <c r="Y8" s="47">
        <v>0</v>
      </c>
      <c r="Z8" s="47">
        <v>0</v>
      </c>
      <c r="AA8" s="47">
        <v>0</v>
      </c>
      <c r="AB8" s="47">
        <v>0</v>
      </c>
      <c r="AC8" s="47">
        <v>0</v>
      </c>
      <c r="AD8" s="47">
        <v>0</v>
      </c>
    </row>
    <row r="9" spans="1:30" x14ac:dyDescent="0.25">
      <c r="A9" s="48" t="s">
        <v>60</v>
      </c>
      <c r="B9" s="49">
        <v>-14850050</v>
      </c>
      <c r="C9" s="49">
        <v>-14911596</v>
      </c>
      <c r="D9" s="49">
        <v>-12860291</v>
      </c>
      <c r="E9" s="49">
        <v>-11275975</v>
      </c>
      <c r="F9" s="49">
        <v>-9673058</v>
      </c>
      <c r="G9" s="49">
        <v>-8211763</v>
      </c>
      <c r="H9" s="49">
        <v>-7417873</v>
      </c>
      <c r="I9" s="49">
        <v>-6602880</v>
      </c>
      <c r="J9" s="49">
        <v>-5820883</v>
      </c>
      <c r="K9" s="49">
        <v>-5195883</v>
      </c>
      <c r="L9" s="49">
        <v>-4570883</v>
      </c>
      <c r="M9" s="49">
        <v>-3945883</v>
      </c>
      <c r="N9" s="49">
        <v>-3320883</v>
      </c>
      <c r="O9" s="49">
        <v>-2695883</v>
      </c>
      <c r="P9" s="49">
        <v>-2070883</v>
      </c>
      <c r="Q9" s="49">
        <v>-1445883</v>
      </c>
      <c r="R9" s="49">
        <v>-820883</v>
      </c>
      <c r="S9" s="49">
        <v>-300050</v>
      </c>
      <c r="T9" s="49">
        <v>-300050</v>
      </c>
      <c r="U9" s="49">
        <v>-300050</v>
      </c>
      <c r="V9" s="49">
        <v>-300050</v>
      </c>
      <c r="W9" s="49">
        <v>-300050</v>
      </c>
      <c r="X9" s="49">
        <v>-300050</v>
      </c>
      <c r="Y9" s="49">
        <v>-300050</v>
      </c>
      <c r="Z9" s="49">
        <v>-300050</v>
      </c>
      <c r="AA9" s="49">
        <v>-300050</v>
      </c>
      <c r="AB9" s="49">
        <v>-300000</v>
      </c>
      <c r="AC9" s="49">
        <v>0</v>
      </c>
      <c r="AD9" s="49">
        <v>0</v>
      </c>
    </row>
    <row r="10" spans="1:30" x14ac:dyDescent="0.25">
      <c r="A10" s="46" t="s">
        <v>61</v>
      </c>
      <c r="B10" s="47">
        <v>0</v>
      </c>
      <c r="C10" s="47">
        <v>0</v>
      </c>
      <c r="D10" s="47">
        <v>0</v>
      </c>
      <c r="E10" s="47">
        <v>0</v>
      </c>
      <c r="F10" s="47">
        <v>0</v>
      </c>
      <c r="G10" s="47">
        <v>0</v>
      </c>
      <c r="H10" s="47">
        <v>0</v>
      </c>
      <c r="I10" s="47">
        <v>0</v>
      </c>
      <c r="J10" s="47">
        <v>0</v>
      </c>
      <c r="K10" s="47">
        <v>0</v>
      </c>
      <c r="L10" s="47">
        <v>0</v>
      </c>
      <c r="M10" s="47">
        <v>0</v>
      </c>
      <c r="N10" s="47">
        <v>0</v>
      </c>
      <c r="O10" s="47">
        <v>0</v>
      </c>
      <c r="P10" s="47">
        <v>0</v>
      </c>
      <c r="Q10" s="47">
        <v>0</v>
      </c>
      <c r="R10" s="47">
        <v>0</v>
      </c>
      <c r="S10" s="47">
        <v>0</v>
      </c>
      <c r="T10" s="47">
        <v>0</v>
      </c>
      <c r="U10" s="47">
        <v>0</v>
      </c>
      <c r="V10" s="47">
        <v>0</v>
      </c>
      <c r="W10" s="47">
        <v>0</v>
      </c>
      <c r="X10" s="47">
        <v>0</v>
      </c>
      <c r="Y10" s="47">
        <v>0</v>
      </c>
      <c r="Z10" s="47">
        <v>0</v>
      </c>
      <c r="AA10" s="47">
        <v>0</v>
      </c>
      <c r="AB10" s="47">
        <v>0</v>
      </c>
      <c r="AC10" s="47">
        <v>0</v>
      </c>
      <c r="AD10" s="47">
        <v>0</v>
      </c>
    </row>
    <row r="11" spans="1:30" x14ac:dyDescent="0.25">
      <c r="A11" s="46" t="s">
        <v>62</v>
      </c>
      <c r="B11" s="47">
        <v>0</v>
      </c>
      <c r="C11" s="47">
        <v>-108000</v>
      </c>
      <c r="D11" s="47">
        <v>-102086</v>
      </c>
      <c r="E11" s="47">
        <v>-94194</v>
      </c>
      <c r="F11" s="47">
        <v>-85634</v>
      </c>
      <c r="G11" s="47">
        <v>-76660</v>
      </c>
      <c r="H11" s="47">
        <v>-66929</v>
      </c>
      <c r="I11" s="47">
        <v>-56536</v>
      </c>
      <c r="J11" s="47">
        <v>-75799</v>
      </c>
      <c r="K11" s="47">
        <v>-245523</v>
      </c>
      <c r="L11" s="47">
        <v>-254120</v>
      </c>
      <c r="M11" s="47">
        <v>-234000</v>
      </c>
      <c r="N11" s="47">
        <v>-231662</v>
      </c>
      <c r="O11" s="47">
        <v>-238684</v>
      </c>
      <c r="P11" s="47">
        <v>-245693</v>
      </c>
      <c r="Q11" s="47">
        <v>-252766</v>
      </c>
      <c r="R11" s="47">
        <v>-205244</v>
      </c>
      <c r="S11" s="47">
        <v>-239834</v>
      </c>
      <c r="T11" s="47">
        <v>-377989</v>
      </c>
      <c r="U11" s="47">
        <v>-324492</v>
      </c>
      <c r="V11" s="47">
        <v>-328004</v>
      </c>
      <c r="W11" s="47">
        <v>-292591</v>
      </c>
      <c r="X11" s="47">
        <v>-208534</v>
      </c>
      <c r="Y11" s="47">
        <v>-211106</v>
      </c>
      <c r="Z11" s="47">
        <v>-213648</v>
      </c>
      <c r="AA11" s="47">
        <v>-216154</v>
      </c>
      <c r="AB11" s="47">
        <v>-146651</v>
      </c>
      <c r="AC11" s="47">
        <v>0</v>
      </c>
      <c r="AD11" s="47">
        <v>0</v>
      </c>
    </row>
    <row r="12" spans="1:30" x14ac:dyDescent="0.25">
      <c r="A12" s="46" t="s">
        <v>63</v>
      </c>
      <c r="B12" s="47">
        <v>0</v>
      </c>
      <c r="C12" s="47">
        <v>0</v>
      </c>
      <c r="D12" s="47">
        <v>0</v>
      </c>
      <c r="E12" s="47">
        <v>0</v>
      </c>
      <c r="F12" s="47">
        <v>0</v>
      </c>
      <c r="G12" s="47">
        <v>0</v>
      </c>
      <c r="H12" s="47">
        <v>0</v>
      </c>
      <c r="I12" s="47">
        <v>0</v>
      </c>
      <c r="J12" s="47">
        <v>0</v>
      </c>
      <c r="K12" s="47">
        <v>0</v>
      </c>
      <c r="L12" s="47">
        <v>0</v>
      </c>
      <c r="M12" s="47">
        <v>0</v>
      </c>
      <c r="N12" s="47">
        <v>0</v>
      </c>
      <c r="O12" s="47">
        <v>0</v>
      </c>
      <c r="P12" s="47">
        <v>0</v>
      </c>
      <c r="Q12" s="47">
        <v>0</v>
      </c>
      <c r="R12" s="47">
        <v>0</v>
      </c>
      <c r="S12" s="47">
        <v>0</v>
      </c>
      <c r="T12" s="47">
        <v>0</v>
      </c>
      <c r="U12" s="47">
        <v>0</v>
      </c>
      <c r="V12" s="47">
        <v>0</v>
      </c>
      <c r="W12" s="47">
        <v>0</v>
      </c>
      <c r="X12" s="47">
        <v>0</v>
      </c>
      <c r="Y12" s="47">
        <v>0</v>
      </c>
      <c r="Z12" s="47">
        <v>0</v>
      </c>
      <c r="AA12" s="47">
        <v>0</v>
      </c>
      <c r="AB12" s="47">
        <v>0</v>
      </c>
      <c r="AC12" s="47">
        <v>0</v>
      </c>
      <c r="AD12" s="47">
        <v>0</v>
      </c>
    </row>
    <row r="13" spans="1:30" x14ac:dyDescent="0.25">
      <c r="A13" s="46" t="s">
        <v>64</v>
      </c>
      <c r="B13" s="47">
        <v>-10800000</v>
      </c>
      <c r="C13" s="47">
        <v>-10800000</v>
      </c>
      <c r="D13" s="47">
        <v>-10018265</v>
      </c>
      <c r="E13" s="47">
        <v>-9176563</v>
      </c>
      <c r="F13" s="47">
        <v>-8265587</v>
      </c>
      <c r="G13" s="47">
        <v>-7343814</v>
      </c>
      <c r="H13" s="47">
        <v>-6361690</v>
      </c>
      <c r="I13" s="47">
        <v>-5300066</v>
      </c>
      <c r="J13" s="47">
        <v>-4222027</v>
      </c>
      <c r="K13" s="47">
        <v>-3095566</v>
      </c>
      <c r="L13" s="47">
        <v>-2044261</v>
      </c>
      <c r="M13" s="47">
        <v>-1107692</v>
      </c>
      <c r="N13" s="47">
        <v>-830769</v>
      </c>
      <c r="O13" s="47">
        <v>-553846</v>
      </c>
      <c r="P13" s="47">
        <v>-276923</v>
      </c>
      <c r="Q13" s="47">
        <v>0</v>
      </c>
      <c r="R13" s="47">
        <v>0</v>
      </c>
      <c r="S13" s="47">
        <v>0</v>
      </c>
      <c r="T13" s="47">
        <v>0</v>
      </c>
      <c r="U13" s="47">
        <v>0</v>
      </c>
      <c r="V13" s="47">
        <v>0</v>
      </c>
      <c r="W13" s="47">
        <v>0</v>
      </c>
      <c r="X13" s="47">
        <v>0</v>
      </c>
      <c r="Y13" s="47">
        <v>0</v>
      </c>
      <c r="Z13" s="47">
        <v>0</v>
      </c>
      <c r="AA13" s="47">
        <v>0</v>
      </c>
      <c r="AB13" s="47">
        <v>0</v>
      </c>
      <c r="AC13" s="47">
        <v>0</v>
      </c>
      <c r="AD13" s="47">
        <v>0</v>
      </c>
    </row>
    <row r="14" spans="1:30" x14ac:dyDescent="0.25">
      <c r="A14" s="46" t="s">
        <v>30</v>
      </c>
      <c r="B14" s="47">
        <v>0</v>
      </c>
      <c r="C14" s="47">
        <v>0</v>
      </c>
      <c r="D14" s="47">
        <v>0</v>
      </c>
      <c r="E14" s="47">
        <v>0</v>
      </c>
      <c r="F14" s="47">
        <v>0</v>
      </c>
      <c r="G14" s="47">
        <v>0</v>
      </c>
      <c r="H14" s="47">
        <v>0</v>
      </c>
      <c r="I14" s="47">
        <v>0</v>
      </c>
      <c r="J14" s="47">
        <v>0</v>
      </c>
      <c r="K14" s="47">
        <v>0</v>
      </c>
      <c r="L14" s="47">
        <v>0</v>
      </c>
      <c r="M14" s="47">
        <v>0</v>
      </c>
      <c r="N14" s="47">
        <v>0</v>
      </c>
      <c r="O14" s="47">
        <v>0</v>
      </c>
      <c r="P14" s="47">
        <v>0</v>
      </c>
      <c r="Q14" s="47">
        <v>0</v>
      </c>
      <c r="R14" s="47">
        <v>0</v>
      </c>
      <c r="S14" s="47">
        <v>0</v>
      </c>
      <c r="T14" s="47">
        <v>0</v>
      </c>
      <c r="U14" s="47">
        <v>0</v>
      </c>
      <c r="V14" s="47">
        <v>0</v>
      </c>
      <c r="W14" s="47">
        <v>0</v>
      </c>
      <c r="X14" s="47">
        <v>0</v>
      </c>
      <c r="Y14" s="47">
        <v>0</v>
      </c>
      <c r="Z14" s="47">
        <v>0</v>
      </c>
      <c r="AA14" s="47">
        <v>0</v>
      </c>
      <c r="AB14" s="47">
        <v>0</v>
      </c>
      <c r="AC14" s="47">
        <v>0</v>
      </c>
      <c r="AD14" s="47">
        <v>0</v>
      </c>
    </row>
    <row r="15" spans="1:30" x14ac:dyDescent="0.25">
      <c r="A15" s="46" t="s">
        <v>31</v>
      </c>
      <c r="B15" s="47">
        <v>-4050050</v>
      </c>
      <c r="C15" s="47">
        <v>-4003596</v>
      </c>
      <c r="D15" s="47">
        <v>-2739941</v>
      </c>
      <c r="E15" s="47">
        <v>-2005217</v>
      </c>
      <c r="F15" s="47">
        <v>-1321838</v>
      </c>
      <c r="G15" s="47">
        <v>-791289</v>
      </c>
      <c r="H15" s="47">
        <v>-989253</v>
      </c>
      <c r="I15" s="47">
        <v>-1246277</v>
      </c>
      <c r="J15" s="47">
        <v>-1523057</v>
      </c>
      <c r="K15" s="47">
        <v>-1854795</v>
      </c>
      <c r="L15" s="47">
        <v>-2272502</v>
      </c>
      <c r="M15" s="47">
        <v>-2604191</v>
      </c>
      <c r="N15" s="47">
        <v>-2258452</v>
      </c>
      <c r="O15" s="47">
        <v>-1903353</v>
      </c>
      <c r="P15" s="47">
        <v>-1548267</v>
      </c>
      <c r="Q15" s="47">
        <v>-1193117</v>
      </c>
      <c r="R15" s="47">
        <v>-615640</v>
      </c>
      <c r="S15" s="47">
        <v>-60216</v>
      </c>
      <c r="T15" s="47">
        <v>77939</v>
      </c>
      <c r="U15" s="47">
        <v>24442</v>
      </c>
      <c r="V15" s="47">
        <v>27954</v>
      </c>
      <c r="W15" s="47">
        <v>-7459</v>
      </c>
      <c r="X15" s="47">
        <v>-91516</v>
      </c>
      <c r="Y15" s="47">
        <v>-88944</v>
      </c>
      <c r="Z15" s="47">
        <v>-86402</v>
      </c>
      <c r="AA15" s="47">
        <v>-83896</v>
      </c>
      <c r="AB15" s="47">
        <v>-153349</v>
      </c>
      <c r="AC15" s="47">
        <v>0</v>
      </c>
      <c r="AD15" s="47">
        <v>0</v>
      </c>
    </row>
    <row r="16" spans="1:30" x14ac:dyDescent="0.25">
      <c r="A16" s="6"/>
      <c r="B16" s="6"/>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row>
    <row r="17" spans="1:30" x14ac:dyDescent="0.25">
      <c r="A17" s="44" t="s">
        <v>125</v>
      </c>
      <c r="B17" s="6"/>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row>
    <row r="18" spans="1:30" x14ac:dyDescent="0.25">
      <c r="A18" s="50" t="s">
        <v>126</v>
      </c>
      <c r="B18" s="6"/>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row>
    <row r="19" spans="1:30" x14ac:dyDescent="0.25">
      <c r="A19" s="50" t="s">
        <v>127</v>
      </c>
      <c r="B19" s="6"/>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row>
    <row r="20" spans="1:30" x14ac:dyDescent="0.25">
      <c r="A20" s="50" t="s">
        <v>12</v>
      </c>
      <c r="B20" s="6"/>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row>
    <row r="21" spans="1:30" x14ac:dyDescent="0.25">
      <c r="A21" s="6"/>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row>
    <row r="22" spans="1:30" x14ac:dyDescent="0.25">
      <c r="A22" s="6"/>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row>
    <row r="23" spans="1:30" x14ac:dyDescent="0.25">
      <c r="A23" s="52" t="s">
        <v>13</v>
      </c>
      <c r="B23" s="53"/>
      <c r="C23" s="53"/>
      <c r="D23" s="53"/>
      <c r="E23" s="53"/>
      <c r="F23" s="53"/>
      <c r="G23" s="53"/>
      <c r="H23" s="53"/>
      <c r="I23" s="53"/>
      <c r="J23" s="53"/>
      <c r="K23" s="53"/>
      <c r="L23" s="53"/>
      <c r="M23" s="53"/>
      <c r="N23" s="53"/>
      <c r="O23" s="53"/>
      <c r="P23" s="53"/>
      <c r="Q23" s="53"/>
      <c r="R23" s="53"/>
      <c r="S23" s="53"/>
      <c r="T23" s="53"/>
      <c r="U23" s="53"/>
      <c r="V23" s="53"/>
      <c r="W23" s="53"/>
      <c r="X23" s="53"/>
      <c r="Y23" s="53"/>
      <c r="Z23" s="53"/>
      <c r="AA23" s="53"/>
      <c r="AB23" s="53"/>
      <c r="AC23" s="53"/>
      <c r="AD23" s="53"/>
    </row>
    <row r="24" spans="1:30" x14ac:dyDescent="0.25">
      <c r="A24" s="50" t="s">
        <v>15</v>
      </c>
      <c r="B24" s="6"/>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row>
    <row r="25" spans="1:30" x14ac:dyDescent="0.25">
      <c r="A25" s="50" t="s">
        <v>16</v>
      </c>
      <c r="B25" s="6"/>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row>
  </sheetData>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37"/>
  <sheetViews>
    <sheetView topLeftCell="A4" zoomScale="90" zoomScaleNormal="90" workbookViewId="0">
      <selection activeCell="B9" sqref="B9"/>
    </sheetView>
  </sheetViews>
  <sheetFormatPr baseColWidth="10" defaultRowHeight="15.75" x14ac:dyDescent="0.25"/>
  <cols>
    <col min="1" max="1" width="63.625" bestFit="1" customWidth="1"/>
    <col min="2" max="5" width="24.375" customWidth="1"/>
    <col min="6" max="35" width="15" bestFit="1" customWidth="1"/>
    <col min="36" max="36" width="13.625" bestFit="1" customWidth="1"/>
    <col min="37" max="52" width="15" bestFit="1" customWidth="1"/>
  </cols>
  <sheetData>
    <row r="1" spans="1:52" s="1" customFormat="1" ht="18" x14ac:dyDescent="0.25">
      <c r="A1" s="63" t="s">
        <v>97</v>
      </c>
      <c r="B1" s="64"/>
      <c r="C1" s="64"/>
      <c r="D1" s="67" t="s">
        <v>81</v>
      </c>
      <c r="E1" s="68"/>
    </row>
    <row r="2" spans="1:52" s="1" customFormat="1" x14ac:dyDescent="0.25">
      <c r="A2" s="22" t="s">
        <v>96</v>
      </c>
      <c r="B2" s="24">
        <f>'Mini-Tool'!C18</f>
        <v>8</v>
      </c>
      <c r="C2" s="24"/>
      <c r="D2" s="66" t="s">
        <v>102</v>
      </c>
      <c r="E2" s="66"/>
    </row>
    <row r="3" spans="1:52" s="1" customFormat="1" x14ac:dyDescent="0.25">
      <c r="A3" s="22" t="s">
        <v>98</v>
      </c>
      <c r="B3" s="25">
        <f>'Mini-Tool'!C19</f>
        <v>25</v>
      </c>
      <c r="C3" s="25"/>
      <c r="D3" s="66" t="s">
        <v>99</v>
      </c>
      <c r="E3" s="66"/>
    </row>
    <row r="4" spans="1:52" s="1" customFormat="1" ht="18" x14ac:dyDescent="0.25">
      <c r="A4" s="63" t="s">
        <v>82</v>
      </c>
      <c r="B4" s="64"/>
      <c r="C4" s="64"/>
      <c r="D4" s="65" t="s">
        <v>81</v>
      </c>
      <c r="E4" s="65"/>
    </row>
    <row r="5" spans="1:52" s="1" customFormat="1" ht="30" customHeight="1" x14ac:dyDescent="0.25">
      <c r="A5" s="26" t="s">
        <v>84</v>
      </c>
      <c r="B5" s="27">
        <f>'Mini-Tool'!C32</f>
        <v>5239293.883806821</v>
      </c>
      <c r="C5" s="23"/>
      <c r="D5" s="66" t="s">
        <v>100</v>
      </c>
      <c r="E5" s="66"/>
    </row>
    <row r="6" spans="1:52" s="1" customFormat="1" x14ac:dyDescent="0.25"/>
    <row r="7" spans="1:52" x14ac:dyDescent="0.25">
      <c r="A7" s="3" t="s">
        <v>79</v>
      </c>
      <c r="B7" s="3">
        <v>0</v>
      </c>
      <c r="C7" s="3">
        <v>1</v>
      </c>
      <c r="D7" s="3">
        <v>2</v>
      </c>
      <c r="E7" s="3">
        <v>3</v>
      </c>
      <c r="F7" s="3">
        <v>4</v>
      </c>
      <c r="G7" s="3">
        <v>5</v>
      </c>
      <c r="H7" s="3">
        <v>6</v>
      </c>
      <c r="I7" s="3">
        <v>7</v>
      </c>
      <c r="J7" s="3">
        <v>8</v>
      </c>
      <c r="K7" s="3">
        <v>9</v>
      </c>
      <c r="L7" s="3">
        <v>10</v>
      </c>
      <c r="M7" s="3">
        <v>11</v>
      </c>
      <c r="N7" s="3">
        <v>12</v>
      </c>
      <c r="O7" s="3">
        <v>13</v>
      </c>
      <c r="P7" s="3">
        <v>14</v>
      </c>
      <c r="Q7" s="3">
        <v>15</v>
      </c>
      <c r="R7" s="3">
        <v>16</v>
      </c>
      <c r="S7" s="3">
        <v>17</v>
      </c>
      <c r="T7" s="3">
        <v>18</v>
      </c>
      <c r="U7" s="3">
        <v>19</v>
      </c>
      <c r="V7" s="3">
        <v>20</v>
      </c>
      <c r="W7" s="3">
        <v>21</v>
      </c>
      <c r="X7" s="3">
        <v>22</v>
      </c>
      <c r="Y7" s="3">
        <v>23</v>
      </c>
      <c r="Z7" s="3">
        <v>24</v>
      </c>
      <c r="AA7" s="3">
        <v>25</v>
      </c>
      <c r="AB7" s="3">
        <v>26</v>
      </c>
      <c r="AC7" s="3">
        <v>27</v>
      </c>
      <c r="AD7" s="3">
        <v>28</v>
      </c>
      <c r="AE7" s="3">
        <v>29</v>
      </c>
      <c r="AF7" s="3">
        <v>30</v>
      </c>
      <c r="AG7" s="3">
        <v>31</v>
      </c>
      <c r="AH7" s="3">
        <v>32</v>
      </c>
      <c r="AI7" s="3">
        <v>33</v>
      </c>
      <c r="AJ7" s="3">
        <v>34</v>
      </c>
      <c r="AK7" s="3">
        <v>35</v>
      </c>
      <c r="AL7" s="3">
        <v>36</v>
      </c>
      <c r="AM7" s="3">
        <v>37</v>
      </c>
      <c r="AN7" s="3">
        <v>38</v>
      </c>
      <c r="AO7" s="3">
        <v>39</v>
      </c>
      <c r="AP7" s="3">
        <v>40</v>
      </c>
      <c r="AQ7" s="3">
        <v>41</v>
      </c>
      <c r="AR7" s="3">
        <v>42</v>
      </c>
      <c r="AS7" s="3">
        <v>43</v>
      </c>
      <c r="AT7" s="3">
        <v>44</v>
      </c>
      <c r="AU7" s="3">
        <v>45</v>
      </c>
      <c r="AV7" s="3">
        <v>46</v>
      </c>
      <c r="AW7" s="3">
        <v>47</v>
      </c>
      <c r="AX7" s="3">
        <v>48</v>
      </c>
      <c r="AY7" s="3">
        <v>49</v>
      </c>
      <c r="AZ7" s="3">
        <v>50</v>
      </c>
    </row>
    <row r="8" spans="1:52" s="5" customFormat="1" x14ac:dyDescent="0.25">
      <c r="A8" s="13"/>
      <c r="B8" s="14"/>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row>
    <row r="9" spans="1:52" x14ac:dyDescent="0.25">
      <c r="A9" s="7" t="s">
        <v>72</v>
      </c>
      <c r="B9" s="8">
        <f>IFERROR(-((pl!B11*100)/pl!B10)/100,AVERAGE($C$9:$AZ$9))</f>
        <v>0.2500003165600756</v>
      </c>
      <c r="C9" s="8">
        <f>IFERROR(-((pl!C11*100)/pl!C10)/100,AVERAGE($C$9:$AZ$9))</f>
        <v>0.25000807258871771</v>
      </c>
      <c r="D9" s="8">
        <f>IFERROR(-((pl!D11*100)/pl!D10)/100,AVERAGE($C$9:C9))</f>
        <v>0.25000079487970289</v>
      </c>
      <c r="E9" s="8">
        <f>IFERROR(-((pl!E11*100)/pl!E10)/100,AVERAGE($C$9:D9))</f>
        <v>0.24999911148073511</v>
      </c>
      <c r="F9" s="8">
        <f>IFERROR(-((pl!F11*100)/pl!F10)/100,AVERAGE($C$9:E9))</f>
        <v>0.25000102388938716</v>
      </c>
      <c r="G9" s="8">
        <f>IFERROR(-((pl!G11*100)/pl!G10)/100,AVERAGE($C$9:F9))</f>
        <v>0.25</v>
      </c>
      <c r="H9" s="8">
        <f>IFERROR(-((pl!H11*100)/pl!H10)/100,AVERAGE($C$9:G9))</f>
        <v>0.25</v>
      </c>
      <c r="I9" s="8">
        <f>IFERROR(-((pl!I11*100)/pl!I10)/100,AVERAGE($C$9:H9))</f>
        <v>0.25000032895992086</v>
      </c>
      <c r="J9" s="8">
        <f>IFERROR(-((pl!J11*100)/pl!J10)/100,AVERAGE($C$9:I9))</f>
        <v>0.25</v>
      </c>
      <c r="K9" s="8">
        <f>IFERROR(-((pl!K11*100)/pl!K10)/100,AVERAGE($C$9:J9))</f>
        <v>0.24999940603327642</v>
      </c>
      <c r="L9" s="8">
        <f>IFERROR(-((pl!L11*100)/pl!L10)/100,AVERAGE($C$9:K9))</f>
        <v>0.25000027250480972</v>
      </c>
      <c r="M9" s="8">
        <f>IFERROR(-((pl!M11*100)/pl!M10)/100,AVERAGE($C$9:L9))</f>
        <v>0.25000028629308857</v>
      </c>
      <c r="N9" s="8">
        <f>IFERROR(-((pl!N11*100)/pl!N10)/100,AVERAGE($C$9:M9))</f>
        <v>0.24999943154041179</v>
      </c>
      <c r="O9" s="8">
        <f>IFERROR(-((pl!O11*100)/pl!O10)/100,AVERAGE($C$9:N9))</f>
        <v>0.25</v>
      </c>
      <c r="P9" s="8">
        <f>IFERROR(-((pl!P11*100)/pl!P10)/100,AVERAGE($C$9:O9))</f>
        <v>0.24999974149011306</v>
      </c>
      <c r="Q9" s="8">
        <f>IFERROR(-((pl!Q11*100)/pl!Q10)/100,AVERAGE($C$9:P9))</f>
        <v>0.24999975273597641</v>
      </c>
      <c r="R9" s="8">
        <f>IFERROR(-((pl!R11*100)/pl!R10)/100,AVERAGE($C$9:Q9))</f>
        <v>0.25000030451597188</v>
      </c>
      <c r="S9" s="8">
        <f>IFERROR(-((pl!S11*100)/pl!S10)/100,AVERAGE($C$9:R9))</f>
        <v>0.25000052119491228</v>
      </c>
      <c r="T9" s="8">
        <f>IFERROR(-((pl!T11*100)/pl!T10)/100,AVERAGE($C$9:S9))</f>
        <v>0.25</v>
      </c>
      <c r="U9" s="8">
        <f>IFERROR(-((pl!U11*100)/pl!U10)/100,AVERAGE($C$9:T9))</f>
        <v>0.24999980739139377</v>
      </c>
      <c r="V9" s="8">
        <f>IFERROR(-((pl!V11*100)/pl!V10)/100,AVERAGE($C$9:U9))</f>
        <v>0.24999980945368847</v>
      </c>
      <c r="W9" s="8">
        <f>IFERROR(-((pl!W11*100)/pl!W10)/100,AVERAGE($C$9:V9))</f>
        <v>0.24999957278321483</v>
      </c>
      <c r="X9" s="8">
        <f>IFERROR(-((pl!X11*100)/pl!X10)/100,AVERAGE($C$9:W9))</f>
        <v>0.24999970028904125</v>
      </c>
      <c r="Y9" s="8">
        <f>IFERROR(-((pl!Y11*100)/pl!Y10)/100,AVERAGE($C$9:X9))</f>
        <v>0.25</v>
      </c>
      <c r="Z9" s="8">
        <f>IFERROR(-((pl!Z11*100)/pl!Z10)/100,AVERAGE($C$9:Y9))</f>
        <v>0.25000029253759987</v>
      </c>
      <c r="AA9" s="8">
        <f>IFERROR(-((pl!AA11*100)/pl!AA10)/100,AVERAGE($C$9:Z9))</f>
        <v>0.25</v>
      </c>
      <c r="AB9" s="8">
        <f>IFERROR(-((pl!AB11*100)/pl!AB10)/100,AVERAGE($C$9:AA9))</f>
        <v>0.25</v>
      </c>
      <c r="AC9" s="8">
        <f>IFERROR(-((pl!AC11*100)/pl!AC10)/100,AVERAGE($C$9:AB9))</f>
        <v>0.25000031656007543</v>
      </c>
      <c r="AD9" s="8">
        <f>IFERROR(-((pl!AD11*100)/pl!AD10)/100,AVERAGE($C$9:AC9))</f>
        <v>0.25000031656007543</v>
      </c>
      <c r="AE9" s="8">
        <f>IFERROR(-((pl!AE11*100)/pl!AE10)/100,AVERAGE($C$9:AD9))</f>
        <v>0.25000031656007538</v>
      </c>
      <c r="AF9" s="8">
        <f>IFERROR(-((pl!AF11*100)/pl!AF10)/100,AVERAGE($C$9:AE9))</f>
        <v>0.25000031656007538</v>
      </c>
      <c r="AG9" s="8">
        <f>IFERROR(-((pl!AG11*100)/pl!AG10)/100,AVERAGE($C$9:AF9))</f>
        <v>0.25000031656007538</v>
      </c>
      <c r="AH9" s="8">
        <f>IFERROR(-((pl!AH11*100)/pl!AH10)/100,AVERAGE($C$9:AG9))</f>
        <v>0.25000031656007538</v>
      </c>
      <c r="AI9" s="8">
        <f>IFERROR(-((pl!AI11*100)/pl!AI10)/100,AVERAGE($C$9:AH9))</f>
        <v>0.25000031656007538</v>
      </c>
      <c r="AJ9" s="8">
        <f>IFERROR(-((pl!AJ11*100)/pl!AJ10)/100,AVERAGE($C$9:AI9))</f>
        <v>0.25000031656007538</v>
      </c>
      <c r="AK9" s="8">
        <f>IFERROR(-((pl!AK11*100)/pl!AK10)/100,AVERAGE($C$9:AJ9))</f>
        <v>0.25000031656007543</v>
      </c>
      <c r="AL9" s="8">
        <f>IFERROR(-((pl!AL11*100)/pl!AL10)/100,AVERAGE($C$9:AK9))</f>
        <v>0.25000031656007543</v>
      </c>
      <c r="AM9" s="8">
        <f>IFERROR(-((pl!AM11*100)/pl!AM10)/100,AVERAGE($C$9:AL9))</f>
        <v>0.25000031656007543</v>
      </c>
      <c r="AN9" s="8">
        <f>IFERROR(-((pl!AN11*100)/pl!AN10)/100,AVERAGE($C$9:AM9))</f>
        <v>0.25000031656007543</v>
      </c>
      <c r="AO9" s="8">
        <f>IFERROR(-((pl!AO11*100)/pl!AO10)/100,AVERAGE($C$9:AN9))</f>
        <v>0.25000031656007549</v>
      </c>
      <c r="AP9" s="8">
        <f>IFERROR(-((pl!AP11*100)/pl!AP10)/100,AVERAGE($C$9:AO9))</f>
        <v>0.25000031656007549</v>
      </c>
      <c r="AQ9" s="8">
        <f>IFERROR(-((pl!AQ11*100)/pl!AQ10)/100,AVERAGE($C$9:AP9))</f>
        <v>0.25000031656007549</v>
      </c>
      <c r="AR9" s="8">
        <f>IFERROR(-((pl!AR11*100)/pl!AR10)/100,AVERAGE($C$9:AQ9))</f>
        <v>0.25000031656007549</v>
      </c>
      <c r="AS9" s="8">
        <f>IFERROR(-((pl!AS11*100)/pl!AS10)/100,AVERAGE($C$9:AR9))</f>
        <v>0.25000031656007549</v>
      </c>
      <c r="AT9" s="8">
        <f>IFERROR(-((pl!AT11*100)/pl!AT10)/100,AVERAGE($C$9:AS9))</f>
        <v>0.25000031656007554</v>
      </c>
      <c r="AU9" s="8">
        <f>IFERROR(-((pl!AU11*100)/pl!AU10)/100,AVERAGE($C$9:AT9))</f>
        <v>0.25000031656007554</v>
      </c>
      <c r="AV9" s="8">
        <f>IFERROR(-((pl!AV11*100)/pl!AV10)/100,AVERAGE($C$9:AU9))</f>
        <v>0.25000031656007554</v>
      </c>
      <c r="AW9" s="8">
        <f>IFERROR(-((pl!AW11*100)/pl!AW10)/100,AVERAGE($C$9:AV9))</f>
        <v>0.25000031656007554</v>
      </c>
      <c r="AX9" s="8">
        <f>IFERROR(-((pl!AX11*100)/pl!AX10)/100,AVERAGE($C$9:AW9))</f>
        <v>0.25000031656007554</v>
      </c>
      <c r="AY9" s="8">
        <f>IFERROR(-((pl!AY11*100)/pl!AY10)/100,AVERAGE($C$9:AX9))</f>
        <v>0.25000031656007554</v>
      </c>
      <c r="AZ9" s="8">
        <f>IFERROR(-((pl!AZ11*100)/pl!AZ10)/100,AVERAGE($C$9:AY9))</f>
        <v>0.25000031656007554</v>
      </c>
    </row>
    <row r="10" spans="1:52" x14ac:dyDescent="0.25">
      <c r="A10" s="2" t="s">
        <v>73</v>
      </c>
      <c r="B10" s="9">
        <f>IFERROR(bs!B13/bs!B15,0)</f>
        <v>2.6666337452624043</v>
      </c>
      <c r="C10" s="9">
        <f>IFERROR(bs!C13/bs!C15,0)</f>
        <v>2.6975748801827155</v>
      </c>
      <c r="D10" s="9">
        <f>IFERROR(bs!D13/bs!D15,0)</f>
        <v>3.6563798271568619</v>
      </c>
      <c r="E10" s="9">
        <f>IFERROR(bs!E13/bs!E15,0)</f>
        <v>4.5763441063984596</v>
      </c>
      <c r="F10" s="9">
        <f>IFERROR(bs!F13/bs!F15,0)</f>
        <v>6.2531013634045927</v>
      </c>
      <c r="G10" s="9">
        <f>IFERROR(bs!G13/bs!G15,0)</f>
        <v>9.2808240731262543</v>
      </c>
      <c r="H10" s="9">
        <f>IFERROR(bs!H13/bs!H15,0)</f>
        <v>6.4308018272373193</v>
      </c>
      <c r="I10" s="9">
        <f>IFERROR(bs!I13/bs!I15,0)</f>
        <v>4.2527190985631602</v>
      </c>
      <c r="J10" s="9">
        <f>IFERROR(bs!J13/bs!J15,0)</f>
        <v>2.7720741902633979</v>
      </c>
      <c r="K10" s="9">
        <f>IFERROR(bs!K13/bs!K15,0)</f>
        <v>1.6689531727225919</v>
      </c>
      <c r="L10" s="9">
        <f>IFERROR(bs!L13/bs!L15,0)</f>
        <v>0.89956400478415421</v>
      </c>
      <c r="M10" s="9">
        <f>IFERROR(bs!M13/bs!M15,0)</f>
        <v>0.42534975353190302</v>
      </c>
      <c r="N10" s="9">
        <f>IFERROR(bs!N13/bs!N15,0)</f>
        <v>0.36784886284942075</v>
      </c>
      <c r="O10" s="9">
        <f>IFERROR(bs!O13/bs!O15,0)</f>
        <v>0.29098438387414211</v>
      </c>
      <c r="P10" s="9">
        <f>IFERROR(bs!P13/bs!P15,0)</f>
        <v>0.17885997699363224</v>
      </c>
      <c r="Q10" s="9">
        <f>IFERROR(bs!Q13/bs!Q15,0)</f>
        <v>0</v>
      </c>
      <c r="R10" s="9">
        <f>IFERROR(bs!R13/bs!R15,0)</f>
        <v>0</v>
      </c>
      <c r="S10" s="9">
        <f>IFERROR(bs!S13/bs!S15,0)</f>
        <v>0</v>
      </c>
      <c r="T10" s="9">
        <f>IFERROR(bs!T13/bs!T15,0)</f>
        <v>0</v>
      </c>
      <c r="U10" s="9">
        <f>IFERROR(bs!U13/bs!U15,0)</f>
        <v>0</v>
      </c>
      <c r="V10" s="9">
        <f>IFERROR(bs!V13/bs!V15,0)</f>
        <v>0</v>
      </c>
      <c r="W10" s="9">
        <f>IFERROR(bs!W13/bs!W15,0)</f>
        <v>0</v>
      </c>
      <c r="X10" s="9">
        <f>IFERROR(bs!X13/bs!X15,0)</f>
        <v>0</v>
      </c>
      <c r="Y10" s="9">
        <f>IFERROR(bs!Y13/bs!Y15,0)</f>
        <v>0</v>
      </c>
      <c r="Z10" s="9">
        <f>IFERROR(bs!Z13/bs!Z15,0)</f>
        <v>0</v>
      </c>
      <c r="AA10" s="9">
        <f>IFERROR(bs!AA13/bs!AA15,0)</f>
        <v>0</v>
      </c>
      <c r="AB10" s="9">
        <f>IFERROR(bs!AB13/bs!AB15,0)</f>
        <v>0</v>
      </c>
      <c r="AC10" s="9">
        <f>IFERROR(bs!AC13/bs!AC15,0)</f>
        <v>0</v>
      </c>
      <c r="AD10" s="9">
        <f>IFERROR(bs!AD13/bs!AD15,0)</f>
        <v>0</v>
      </c>
      <c r="AE10" s="9">
        <f>IFERROR(bs!AE13/bs!AE15,0)</f>
        <v>0</v>
      </c>
      <c r="AF10" s="9">
        <f>IFERROR(bs!AF13/bs!AF15,0)</f>
        <v>0</v>
      </c>
      <c r="AG10" s="9">
        <f>IFERROR(bs!AG13/bs!AG15,0)</f>
        <v>0</v>
      </c>
      <c r="AH10" s="9">
        <f>IFERROR(bs!AH13/bs!AH15,0)</f>
        <v>0</v>
      </c>
      <c r="AI10" s="9">
        <f>IFERROR(bs!AI13/bs!AI15,0)</f>
        <v>0</v>
      </c>
      <c r="AJ10" s="9">
        <f>IFERROR(bs!AJ13/bs!AJ15,0)</f>
        <v>0</v>
      </c>
      <c r="AK10" s="9">
        <f>IFERROR(bs!AK13/bs!AK15,0)</f>
        <v>0</v>
      </c>
      <c r="AL10" s="9">
        <f>IFERROR(bs!AL13/bs!AL15,0)</f>
        <v>0</v>
      </c>
      <c r="AM10" s="9">
        <f>IFERROR(bs!AM13/bs!AM15,0)</f>
        <v>0</v>
      </c>
      <c r="AN10" s="9">
        <f>IFERROR(bs!AN13/bs!AN15,0)</f>
        <v>0</v>
      </c>
      <c r="AO10" s="9">
        <f>IFERROR(bs!AO13/bs!AO15,0)</f>
        <v>0</v>
      </c>
      <c r="AP10" s="9">
        <f>IFERROR(bs!AP13/bs!AP15,0)</f>
        <v>0</v>
      </c>
      <c r="AQ10" s="9">
        <f>IFERROR(bs!AQ13/bs!AQ15,0)</f>
        <v>0</v>
      </c>
      <c r="AR10" s="9">
        <f>IFERROR(bs!AR13/bs!AR15,0)</f>
        <v>0</v>
      </c>
      <c r="AS10" s="9">
        <f>IFERROR(bs!AS13/bs!AS15,0)</f>
        <v>0</v>
      </c>
      <c r="AT10" s="9">
        <f>IFERROR(bs!AT13/bs!AT15,0)</f>
        <v>0</v>
      </c>
      <c r="AU10" s="9">
        <f>IFERROR(bs!AU13/bs!AU15,0)</f>
        <v>0</v>
      </c>
      <c r="AV10" s="9">
        <f>IFERROR(bs!AV13/bs!AV15,0)</f>
        <v>0</v>
      </c>
      <c r="AW10" s="9">
        <f>IFERROR(bs!AW13/bs!AW15,0)</f>
        <v>0</v>
      </c>
      <c r="AX10" s="9">
        <f>IFERROR(bs!AX13/bs!AX15,0)</f>
        <v>0</v>
      </c>
      <c r="AY10" s="9">
        <f>IFERROR(bs!AY13/bs!AY15,0)</f>
        <v>0</v>
      </c>
      <c r="AZ10" s="9">
        <f>IFERROR(bs!AZ13/bs!AZ15,0)</f>
        <v>0</v>
      </c>
    </row>
    <row r="11" spans="1:52" x14ac:dyDescent="0.25">
      <c r="A11" s="2" t="s">
        <v>75</v>
      </c>
      <c r="B11" s="9">
        <f>'Mini-Tool'!$C$23*(1+(1-Hilfsrechnung!B9)*Hilfsrechnung!B10)</f>
        <v>1.9499834021180651</v>
      </c>
      <c r="C11" s="9">
        <f>'Mini-Tool'!$C$23*(1+(1-Hilfsrechnung!C9)*Hilfsrechnung!C10)</f>
        <v>1.9650535994209211</v>
      </c>
      <c r="D11" s="9">
        <f>'Mini-Tool'!$C$23*(1+(1-Hilfsrechnung!D9)*Hilfsrechnung!D10)</f>
        <v>2.4324832765905984</v>
      </c>
      <c r="E11" s="9">
        <f>'Mini-Tool'!$C$23*(1+(1-Hilfsrechnung!E9)*Hilfsrechnung!E10)</f>
        <v>2.880970394879685</v>
      </c>
      <c r="F11" s="9">
        <f>'Mini-Tool'!$C$23*(1+(1-Hilfsrechnung!F9)*Hilfsrechnung!F10)</f>
        <v>3.6983827530450593</v>
      </c>
      <c r="G11" s="9">
        <f>'Mini-Tool'!$C$23*(1+(1-Hilfsrechnung!G9)*Hilfsrechnung!G10)</f>
        <v>5.1744017356490488</v>
      </c>
      <c r="H11" s="9">
        <f>'Mini-Tool'!$C$23*(1+(1-Hilfsrechnung!H9)*Hilfsrechnung!H10)</f>
        <v>3.7850158907781934</v>
      </c>
      <c r="I11" s="9">
        <f>'Mini-Tool'!$C$23*(1+(1-Hilfsrechnung!I9)*Hilfsrechnung!I10)</f>
        <v>2.7231996512163503</v>
      </c>
      <c r="J11" s="9">
        <f>'Mini-Tool'!$C$23*(1+(1-Hilfsrechnung!J9)*Hilfsrechnung!J10)</f>
        <v>2.0013861677534064</v>
      </c>
      <c r="K11" s="9">
        <f>'Mini-Tool'!$C$23*(1+(1-Hilfsrechnung!K9)*Hilfsrechnung!K10)</f>
        <v>1.4636153160489849</v>
      </c>
      <c r="L11" s="9">
        <f>'Mini-Tool'!$C$23*(1+(1-Hilfsrechnung!L9)*Hilfsrechnung!L10)</f>
        <v>1.0885372929941886</v>
      </c>
      <c r="M11" s="9">
        <f>'Mini-Tool'!$C$23*(1+(1-Hilfsrechnung!M9)*Hilfsrechnung!M10)</f>
        <v>0.85735792569325109</v>
      </c>
      <c r="N11" s="9">
        <f>'Mini-Tool'!$C$23*(1+(1-Hilfsrechnung!N9)*Hilfsrechnung!N10)</f>
        <v>0.82932645655878112</v>
      </c>
      <c r="O11" s="9">
        <f>'Mini-Tool'!$C$23*(1+(1-Hilfsrechnung!O9)*Hilfsrechnung!O10)</f>
        <v>0.79185488713864438</v>
      </c>
      <c r="P11" s="9">
        <f>'Mini-Tool'!$C$23*(1+(1-Hilfsrechnung!P9)*Hilfsrechnung!P10)</f>
        <v>0.73719426883849282</v>
      </c>
      <c r="Q11" s="9">
        <f>'Mini-Tool'!$C$23*(1+(1-Hilfsrechnung!Q9)*Hilfsrechnung!Q10)</f>
        <v>0.65</v>
      </c>
      <c r="R11" s="9">
        <f>'Mini-Tool'!$C$23*(1+(1-Hilfsrechnung!R9)*Hilfsrechnung!R10)</f>
        <v>0.65</v>
      </c>
      <c r="S11" s="9">
        <f>'Mini-Tool'!$C$23*(1+(1-Hilfsrechnung!S9)*Hilfsrechnung!S10)</f>
        <v>0.65</v>
      </c>
      <c r="T11" s="9">
        <f>'Mini-Tool'!$C$23*(1+(1-Hilfsrechnung!T9)*Hilfsrechnung!T10)</f>
        <v>0.65</v>
      </c>
      <c r="U11" s="9">
        <f>'Mini-Tool'!$C$23*(1+(1-Hilfsrechnung!U9)*Hilfsrechnung!U10)</f>
        <v>0.65</v>
      </c>
      <c r="V11" s="9">
        <f>'Mini-Tool'!$C$23*(1+(1-Hilfsrechnung!V9)*Hilfsrechnung!V10)</f>
        <v>0.65</v>
      </c>
      <c r="W11" s="9">
        <f>'Mini-Tool'!$C$23*(1+(1-Hilfsrechnung!W9)*Hilfsrechnung!W10)</f>
        <v>0.65</v>
      </c>
      <c r="X11" s="9">
        <f>'Mini-Tool'!$C$23*(1+(1-Hilfsrechnung!X9)*Hilfsrechnung!X10)</f>
        <v>0.65</v>
      </c>
      <c r="Y11" s="9">
        <f>'Mini-Tool'!$C$23*(1+(1-Hilfsrechnung!Y9)*Hilfsrechnung!Y10)</f>
        <v>0.65</v>
      </c>
      <c r="Z11" s="9">
        <f>'Mini-Tool'!$C$23*(1+(1-Hilfsrechnung!Z9)*Hilfsrechnung!Z10)</f>
        <v>0.65</v>
      </c>
      <c r="AA11" s="9">
        <f>'Mini-Tool'!$C$23*(1+(1-Hilfsrechnung!AA9)*Hilfsrechnung!AA10)</f>
        <v>0.65</v>
      </c>
      <c r="AB11" s="9">
        <f>'Mini-Tool'!$C$23*(1+(1-Hilfsrechnung!AB9)*Hilfsrechnung!AB10)</f>
        <v>0.65</v>
      </c>
      <c r="AC11" s="9">
        <f>'Mini-Tool'!$C$23*(1+(1-Hilfsrechnung!AC9)*Hilfsrechnung!AC10)</f>
        <v>0.65</v>
      </c>
      <c r="AD11" s="9">
        <f>'Mini-Tool'!$C$23*(1+(1-Hilfsrechnung!AD9)*Hilfsrechnung!AD10)</f>
        <v>0.65</v>
      </c>
      <c r="AE11" s="9">
        <f>'Mini-Tool'!$C$23*(1+(1-Hilfsrechnung!AE9)*Hilfsrechnung!AE10)</f>
        <v>0.65</v>
      </c>
      <c r="AF11" s="9">
        <f>'Mini-Tool'!$C$23*(1+(1-Hilfsrechnung!AF9)*Hilfsrechnung!AF10)</f>
        <v>0.65</v>
      </c>
      <c r="AG11" s="9">
        <f>'Mini-Tool'!$C$23*(1+(1-Hilfsrechnung!AG9)*Hilfsrechnung!AG10)</f>
        <v>0.65</v>
      </c>
      <c r="AH11" s="9">
        <f>'Mini-Tool'!$C$23*(1+(1-Hilfsrechnung!AH9)*Hilfsrechnung!AH10)</f>
        <v>0.65</v>
      </c>
      <c r="AI11" s="9">
        <f>'Mini-Tool'!$C$23*(1+(1-Hilfsrechnung!AI9)*Hilfsrechnung!AI10)</f>
        <v>0.65</v>
      </c>
      <c r="AJ11" s="9">
        <f>'Mini-Tool'!$C$23*(1+(1-Hilfsrechnung!AJ9)*Hilfsrechnung!AJ10)</f>
        <v>0.65</v>
      </c>
      <c r="AK11" s="9">
        <f>'Mini-Tool'!$C$23*(1+(1-Hilfsrechnung!AK9)*Hilfsrechnung!AK10)</f>
        <v>0.65</v>
      </c>
      <c r="AL11" s="9">
        <f>'Mini-Tool'!$C$23*(1+(1-Hilfsrechnung!AL9)*Hilfsrechnung!AL10)</f>
        <v>0.65</v>
      </c>
      <c r="AM11" s="9">
        <f>'Mini-Tool'!$C$23*(1+(1-Hilfsrechnung!AM9)*Hilfsrechnung!AM10)</f>
        <v>0.65</v>
      </c>
      <c r="AN11" s="9">
        <f>'Mini-Tool'!$C$23*(1+(1-Hilfsrechnung!AN9)*Hilfsrechnung!AN10)</f>
        <v>0.65</v>
      </c>
      <c r="AO11" s="9">
        <f>'Mini-Tool'!$C$23*(1+(1-Hilfsrechnung!AO9)*Hilfsrechnung!AO10)</f>
        <v>0.65</v>
      </c>
      <c r="AP11" s="9">
        <f>'Mini-Tool'!$C$23*(1+(1-Hilfsrechnung!AP9)*Hilfsrechnung!AP10)</f>
        <v>0.65</v>
      </c>
      <c r="AQ11" s="9">
        <f>'Mini-Tool'!$C$23*(1+(1-Hilfsrechnung!AQ9)*Hilfsrechnung!AQ10)</f>
        <v>0.65</v>
      </c>
      <c r="AR11" s="9">
        <f>'Mini-Tool'!$C$23*(1+(1-Hilfsrechnung!AR9)*Hilfsrechnung!AR10)</f>
        <v>0.65</v>
      </c>
      <c r="AS11" s="9">
        <f>'Mini-Tool'!$C$23*(1+(1-Hilfsrechnung!AS9)*Hilfsrechnung!AS10)</f>
        <v>0.65</v>
      </c>
      <c r="AT11" s="9">
        <f>'Mini-Tool'!$C$23*(1+(1-Hilfsrechnung!AT9)*Hilfsrechnung!AT10)</f>
        <v>0.65</v>
      </c>
      <c r="AU11" s="9">
        <f>'Mini-Tool'!$C$23*(1+(1-Hilfsrechnung!AU9)*Hilfsrechnung!AU10)</f>
        <v>0.65</v>
      </c>
      <c r="AV11" s="9">
        <f>'Mini-Tool'!$C$23*(1+(1-Hilfsrechnung!AV9)*Hilfsrechnung!AV10)</f>
        <v>0.65</v>
      </c>
      <c r="AW11" s="9">
        <f>'Mini-Tool'!$C$23*(1+(1-Hilfsrechnung!AW9)*Hilfsrechnung!AW10)</f>
        <v>0.65</v>
      </c>
      <c r="AX11" s="9">
        <f>'Mini-Tool'!$C$23*(1+(1-Hilfsrechnung!AX9)*Hilfsrechnung!AX10)</f>
        <v>0.65</v>
      </c>
      <c r="AY11" s="9">
        <f>'Mini-Tool'!$C$23*(1+(1-Hilfsrechnung!AY9)*Hilfsrechnung!AY10)</f>
        <v>0.65</v>
      </c>
      <c r="AZ11" s="9">
        <f>'Mini-Tool'!$C$23*(1+(1-Hilfsrechnung!AZ9)*Hilfsrechnung!AZ10)</f>
        <v>0.65</v>
      </c>
    </row>
    <row r="12" spans="1:52" x14ac:dyDescent="0.25">
      <c r="A12" s="2" t="s">
        <v>76</v>
      </c>
      <c r="B12" s="8">
        <f>'Mini-Tool'!$C$22+(('Mini-Tool'!$C$21-'Mini-Tool'!$C$22)*B11)</f>
        <v>0.13453388296254579</v>
      </c>
      <c r="C12" s="8">
        <f>'Mini-Tool'!$C$22+(('Mini-Tool'!$C$21-'Mini-Tool'!$C$22)*C11)</f>
        <v>0.13554810724102798</v>
      </c>
      <c r="D12" s="8">
        <f>'Mini-Tool'!$C$22+(('Mini-Tool'!$C$21-'Mini-Tool'!$C$22)*D11)</f>
        <v>0.16700612451454727</v>
      </c>
      <c r="E12" s="8">
        <f>'Mini-Tool'!$C$22+(('Mini-Tool'!$C$21-'Mini-Tool'!$C$22)*E11)</f>
        <v>0.19718930757540279</v>
      </c>
      <c r="F12" s="8">
        <f>'Mini-Tool'!$C$22+(('Mini-Tool'!$C$21-'Mini-Tool'!$C$22)*F11)</f>
        <v>0.25220115927993247</v>
      </c>
      <c r="G12" s="8">
        <f>'Mini-Tool'!$C$22+(('Mini-Tool'!$C$21-'Mini-Tool'!$C$22)*G11)</f>
        <v>0.35153723680918103</v>
      </c>
      <c r="H12" s="8">
        <f>'Mini-Tool'!$C$22+(('Mini-Tool'!$C$21-'Mini-Tool'!$C$22)*H11)</f>
        <v>0.25803156944937244</v>
      </c>
      <c r="I12" s="8">
        <f>'Mini-Tool'!$C$22+(('Mini-Tool'!$C$21-'Mini-Tool'!$C$22)*I11)</f>
        <v>0.18657133652686037</v>
      </c>
      <c r="J12" s="8">
        <f>'Mini-Tool'!$C$22+(('Mini-Tool'!$C$21-'Mini-Tool'!$C$22)*J11)</f>
        <v>0.13799328908980424</v>
      </c>
      <c r="K12" s="8">
        <f>'Mini-Tool'!$C$22+(('Mini-Tool'!$C$21-'Mini-Tool'!$C$22)*K11)</f>
        <v>0.10180131077009667</v>
      </c>
      <c r="L12" s="8">
        <f>'Mini-Tool'!$C$22+(('Mini-Tool'!$C$21-'Mini-Tool'!$C$22)*L11)</f>
        <v>7.6558559818508884E-2</v>
      </c>
      <c r="M12" s="8">
        <f>'Mini-Tool'!$C$22+(('Mini-Tool'!$C$21-'Mini-Tool'!$C$22)*M11)</f>
        <v>6.1000188399155796E-2</v>
      </c>
      <c r="N12" s="8">
        <f>'Mini-Tool'!$C$22+(('Mini-Tool'!$C$21-'Mini-Tool'!$C$22)*N11)</f>
        <v>5.9113670526405968E-2</v>
      </c>
      <c r="O12" s="8">
        <f>'Mini-Tool'!$C$22+(('Mini-Tool'!$C$21-'Mini-Tool'!$C$22)*O11)</f>
        <v>5.6591833904430761E-2</v>
      </c>
      <c r="P12" s="8">
        <f>'Mini-Tool'!$C$22+(('Mini-Tool'!$C$21-'Mini-Tool'!$C$22)*P11)</f>
        <v>5.2913174292830566E-2</v>
      </c>
      <c r="Q12" s="8">
        <f>'Mini-Tool'!$C$22+(('Mini-Tool'!$C$21-'Mini-Tool'!$C$22)*Q11)</f>
        <v>4.7044999999999997E-2</v>
      </c>
      <c r="R12" s="8">
        <f>'Mini-Tool'!$C$22+(('Mini-Tool'!$C$21-'Mini-Tool'!$C$22)*R11)</f>
        <v>4.7044999999999997E-2</v>
      </c>
      <c r="S12" s="8">
        <f>'Mini-Tool'!$C$22+(('Mini-Tool'!$C$21-'Mini-Tool'!$C$22)*S11)</f>
        <v>4.7044999999999997E-2</v>
      </c>
      <c r="T12" s="8">
        <f>'Mini-Tool'!$C$22+(('Mini-Tool'!$C$21-'Mini-Tool'!$C$22)*T11)</f>
        <v>4.7044999999999997E-2</v>
      </c>
      <c r="U12" s="8">
        <f>'Mini-Tool'!$C$22+(('Mini-Tool'!$C$21-'Mini-Tool'!$C$22)*U11)</f>
        <v>4.7044999999999997E-2</v>
      </c>
      <c r="V12" s="8">
        <f>'Mini-Tool'!$C$22+(('Mini-Tool'!$C$21-'Mini-Tool'!$C$22)*V11)</f>
        <v>4.7044999999999997E-2</v>
      </c>
      <c r="W12" s="8">
        <f>'Mini-Tool'!$C$22+(('Mini-Tool'!$C$21-'Mini-Tool'!$C$22)*W11)</f>
        <v>4.7044999999999997E-2</v>
      </c>
      <c r="X12" s="8">
        <f>'Mini-Tool'!$C$22+(('Mini-Tool'!$C$21-'Mini-Tool'!$C$22)*X11)</f>
        <v>4.7044999999999997E-2</v>
      </c>
      <c r="Y12" s="8">
        <f>'Mini-Tool'!$C$22+(('Mini-Tool'!$C$21-'Mini-Tool'!$C$22)*Y11)</f>
        <v>4.7044999999999997E-2</v>
      </c>
      <c r="Z12" s="8">
        <f>'Mini-Tool'!$C$22+(('Mini-Tool'!$C$21-'Mini-Tool'!$C$22)*Z11)</f>
        <v>4.7044999999999997E-2</v>
      </c>
      <c r="AA12" s="8">
        <f>'Mini-Tool'!$C$22+(('Mini-Tool'!$C$21-'Mini-Tool'!$C$22)*AA11)</f>
        <v>4.7044999999999997E-2</v>
      </c>
      <c r="AB12" s="8">
        <f>'Mini-Tool'!$C$22+(('Mini-Tool'!$C$21-'Mini-Tool'!$C$22)*AB11)</f>
        <v>4.7044999999999997E-2</v>
      </c>
      <c r="AC12" s="8">
        <f>'Mini-Tool'!$C$22+(('Mini-Tool'!$C$21-'Mini-Tool'!$C$22)*AC11)</f>
        <v>4.7044999999999997E-2</v>
      </c>
      <c r="AD12" s="8">
        <f>'Mini-Tool'!$C$22+(('Mini-Tool'!$C$21-'Mini-Tool'!$C$22)*AD11)</f>
        <v>4.7044999999999997E-2</v>
      </c>
      <c r="AE12" s="8">
        <f>'Mini-Tool'!$C$22+(('Mini-Tool'!$C$21-'Mini-Tool'!$C$22)*AE11)</f>
        <v>4.7044999999999997E-2</v>
      </c>
      <c r="AF12" s="8">
        <f>'Mini-Tool'!$C$22+(('Mini-Tool'!$C$21-'Mini-Tool'!$C$22)*AF11)</f>
        <v>4.7044999999999997E-2</v>
      </c>
      <c r="AG12" s="8">
        <f>'Mini-Tool'!$C$22+(('Mini-Tool'!$C$21-'Mini-Tool'!$C$22)*AG11)</f>
        <v>4.7044999999999997E-2</v>
      </c>
      <c r="AH12" s="8">
        <f>'Mini-Tool'!$C$22+(('Mini-Tool'!$C$21-'Mini-Tool'!$C$22)*AH11)</f>
        <v>4.7044999999999997E-2</v>
      </c>
      <c r="AI12" s="8">
        <f>'Mini-Tool'!$C$22+(('Mini-Tool'!$C$21-'Mini-Tool'!$C$22)*AI11)</f>
        <v>4.7044999999999997E-2</v>
      </c>
      <c r="AJ12" s="8">
        <f>'Mini-Tool'!$C$22+(('Mini-Tool'!$C$21-'Mini-Tool'!$C$22)*AJ11)</f>
        <v>4.7044999999999997E-2</v>
      </c>
      <c r="AK12" s="8">
        <f>'Mini-Tool'!$C$22+(('Mini-Tool'!$C$21-'Mini-Tool'!$C$22)*AK11)</f>
        <v>4.7044999999999997E-2</v>
      </c>
      <c r="AL12" s="8">
        <f>'Mini-Tool'!$C$22+(('Mini-Tool'!$C$21-'Mini-Tool'!$C$22)*AL11)</f>
        <v>4.7044999999999997E-2</v>
      </c>
      <c r="AM12" s="8">
        <f>'Mini-Tool'!$C$22+(('Mini-Tool'!$C$21-'Mini-Tool'!$C$22)*AM11)</f>
        <v>4.7044999999999997E-2</v>
      </c>
      <c r="AN12" s="8">
        <f>'Mini-Tool'!$C$22+(('Mini-Tool'!$C$21-'Mini-Tool'!$C$22)*AN11)</f>
        <v>4.7044999999999997E-2</v>
      </c>
      <c r="AO12" s="8">
        <f>'Mini-Tool'!$C$22+(('Mini-Tool'!$C$21-'Mini-Tool'!$C$22)*AO11)</f>
        <v>4.7044999999999997E-2</v>
      </c>
      <c r="AP12" s="8">
        <f>'Mini-Tool'!$C$22+(('Mini-Tool'!$C$21-'Mini-Tool'!$C$22)*AP11)</f>
        <v>4.7044999999999997E-2</v>
      </c>
      <c r="AQ12" s="8">
        <f>'Mini-Tool'!$C$22+(('Mini-Tool'!$C$21-'Mini-Tool'!$C$22)*AQ11)</f>
        <v>4.7044999999999997E-2</v>
      </c>
      <c r="AR12" s="8">
        <f>'Mini-Tool'!$C$22+(('Mini-Tool'!$C$21-'Mini-Tool'!$C$22)*AR11)</f>
        <v>4.7044999999999997E-2</v>
      </c>
      <c r="AS12" s="8">
        <f>'Mini-Tool'!$C$22+(('Mini-Tool'!$C$21-'Mini-Tool'!$C$22)*AS11)</f>
        <v>4.7044999999999997E-2</v>
      </c>
      <c r="AT12" s="8">
        <f>'Mini-Tool'!$C$22+(('Mini-Tool'!$C$21-'Mini-Tool'!$C$22)*AT11)</f>
        <v>4.7044999999999997E-2</v>
      </c>
      <c r="AU12" s="8">
        <f>'Mini-Tool'!$C$22+(('Mini-Tool'!$C$21-'Mini-Tool'!$C$22)*AU11)</f>
        <v>4.7044999999999997E-2</v>
      </c>
      <c r="AV12" s="8">
        <f>'Mini-Tool'!$C$22+(('Mini-Tool'!$C$21-'Mini-Tool'!$C$22)*AV11)</f>
        <v>4.7044999999999997E-2</v>
      </c>
      <c r="AW12" s="8">
        <f>'Mini-Tool'!$C$22+(('Mini-Tool'!$C$21-'Mini-Tool'!$C$22)*AW11)</f>
        <v>4.7044999999999997E-2</v>
      </c>
      <c r="AX12" s="8">
        <f>'Mini-Tool'!$C$22+(('Mini-Tool'!$C$21-'Mini-Tool'!$C$22)*AX11)</f>
        <v>4.7044999999999997E-2</v>
      </c>
      <c r="AY12" s="8">
        <f>'Mini-Tool'!$C$22+(('Mini-Tool'!$C$21-'Mini-Tool'!$C$22)*AY11)</f>
        <v>4.7044999999999997E-2</v>
      </c>
      <c r="AZ12" s="8">
        <f>'Mini-Tool'!$C$22+(('Mini-Tool'!$C$21-'Mini-Tool'!$C$22)*AZ11)</f>
        <v>4.7044999999999997E-2</v>
      </c>
    </row>
    <row r="13" spans="1:52" x14ac:dyDescent="0.25">
      <c r="A13" s="2" t="s">
        <v>78</v>
      </c>
      <c r="B13" s="9">
        <v>0</v>
      </c>
      <c r="C13" s="9">
        <f>((12-'Mini-Tool'!$C$18:$D$18)/12+C7)-1</f>
        <v>0.33333333333333326</v>
      </c>
      <c r="D13" s="9">
        <f>C13+1</f>
        <v>1.3333333333333333</v>
      </c>
      <c r="E13" s="9">
        <f>D13+1</f>
        <v>2.333333333333333</v>
      </c>
      <c r="F13" s="9">
        <f t="shared" ref="F13:AZ13" si="0">E13+1</f>
        <v>3.333333333333333</v>
      </c>
      <c r="G13" s="9">
        <f t="shared" si="0"/>
        <v>4.333333333333333</v>
      </c>
      <c r="H13" s="9">
        <f t="shared" si="0"/>
        <v>5.333333333333333</v>
      </c>
      <c r="I13" s="9">
        <f t="shared" si="0"/>
        <v>6.333333333333333</v>
      </c>
      <c r="J13" s="9">
        <f t="shared" si="0"/>
        <v>7.333333333333333</v>
      </c>
      <c r="K13" s="9">
        <f t="shared" si="0"/>
        <v>8.3333333333333321</v>
      </c>
      <c r="L13" s="9">
        <f t="shared" si="0"/>
        <v>9.3333333333333321</v>
      </c>
      <c r="M13" s="9">
        <f t="shared" si="0"/>
        <v>10.333333333333332</v>
      </c>
      <c r="N13" s="9">
        <f t="shared" si="0"/>
        <v>11.333333333333332</v>
      </c>
      <c r="O13" s="9">
        <f t="shared" si="0"/>
        <v>12.333333333333332</v>
      </c>
      <c r="P13" s="9">
        <f t="shared" si="0"/>
        <v>13.333333333333332</v>
      </c>
      <c r="Q13" s="9">
        <f t="shared" si="0"/>
        <v>14.333333333333332</v>
      </c>
      <c r="R13" s="9">
        <f t="shared" si="0"/>
        <v>15.333333333333332</v>
      </c>
      <c r="S13" s="9">
        <f t="shared" si="0"/>
        <v>16.333333333333332</v>
      </c>
      <c r="T13" s="9">
        <f t="shared" si="0"/>
        <v>17.333333333333332</v>
      </c>
      <c r="U13" s="9">
        <f t="shared" si="0"/>
        <v>18.333333333333332</v>
      </c>
      <c r="V13" s="9">
        <f t="shared" si="0"/>
        <v>19.333333333333332</v>
      </c>
      <c r="W13" s="9">
        <f t="shared" si="0"/>
        <v>20.333333333333332</v>
      </c>
      <c r="X13" s="9">
        <f t="shared" si="0"/>
        <v>21.333333333333332</v>
      </c>
      <c r="Y13" s="9">
        <f t="shared" si="0"/>
        <v>22.333333333333332</v>
      </c>
      <c r="Z13" s="9">
        <f t="shared" si="0"/>
        <v>23.333333333333332</v>
      </c>
      <c r="AA13" s="9">
        <f t="shared" si="0"/>
        <v>24.333333333333332</v>
      </c>
      <c r="AB13" s="9">
        <f t="shared" si="0"/>
        <v>25.333333333333332</v>
      </c>
      <c r="AC13" s="9">
        <f t="shared" si="0"/>
        <v>26.333333333333332</v>
      </c>
      <c r="AD13" s="9">
        <f t="shared" si="0"/>
        <v>27.333333333333332</v>
      </c>
      <c r="AE13" s="9">
        <f t="shared" si="0"/>
        <v>28.333333333333332</v>
      </c>
      <c r="AF13" s="9">
        <f t="shared" si="0"/>
        <v>29.333333333333332</v>
      </c>
      <c r="AG13" s="9">
        <f t="shared" si="0"/>
        <v>30.333333333333332</v>
      </c>
      <c r="AH13" s="9">
        <f t="shared" si="0"/>
        <v>31.333333333333332</v>
      </c>
      <c r="AI13" s="9">
        <f t="shared" si="0"/>
        <v>32.333333333333329</v>
      </c>
      <c r="AJ13" s="9">
        <f t="shared" si="0"/>
        <v>33.333333333333329</v>
      </c>
      <c r="AK13" s="9">
        <f t="shared" si="0"/>
        <v>34.333333333333329</v>
      </c>
      <c r="AL13" s="9">
        <f t="shared" si="0"/>
        <v>35.333333333333329</v>
      </c>
      <c r="AM13" s="9">
        <f t="shared" si="0"/>
        <v>36.333333333333329</v>
      </c>
      <c r="AN13" s="9">
        <f t="shared" si="0"/>
        <v>37.333333333333329</v>
      </c>
      <c r="AO13" s="9">
        <f t="shared" si="0"/>
        <v>38.333333333333329</v>
      </c>
      <c r="AP13" s="9">
        <f t="shared" si="0"/>
        <v>39.333333333333329</v>
      </c>
      <c r="AQ13" s="9">
        <f t="shared" si="0"/>
        <v>40.333333333333329</v>
      </c>
      <c r="AR13" s="9">
        <f t="shared" si="0"/>
        <v>41.333333333333329</v>
      </c>
      <c r="AS13" s="9">
        <f t="shared" si="0"/>
        <v>42.333333333333329</v>
      </c>
      <c r="AT13" s="9">
        <f t="shared" si="0"/>
        <v>43.333333333333329</v>
      </c>
      <c r="AU13" s="9">
        <f t="shared" si="0"/>
        <v>44.333333333333329</v>
      </c>
      <c r="AV13" s="9">
        <f t="shared" si="0"/>
        <v>45.333333333333329</v>
      </c>
      <c r="AW13" s="9">
        <f t="shared" si="0"/>
        <v>46.333333333333329</v>
      </c>
      <c r="AX13" s="9">
        <f t="shared" si="0"/>
        <v>47.333333333333329</v>
      </c>
      <c r="AY13" s="9">
        <f t="shared" si="0"/>
        <v>48.333333333333329</v>
      </c>
      <c r="AZ13" s="9">
        <f t="shared" si="0"/>
        <v>49.333333333333329</v>
      </c>
    </row>
    <row r="14" spans="1:52" x14ac:dyDescent="0.25">
      <c r="A14" s="2" t="s">
        <v>74</v>
      </c>
      <c r="B14" s="9">
        <f>1/(1+B12)^B13</f>
        <v>1</v>
      </c>
      <c r="C14" s="9">
        <f>1/(1+C12)^C13</f>
        <v>0.95851332364280017</v>
      </c>
      <c r="D14" s="9">
        <f t="shared" ref="D14:AZ14" si="1">1/(1+D12)^D13</f>
        <v>0.81389644772683745</v>
      </c>
      <c r="E14" s="9">
        <f t="shared" si="1"/>
        <v>0.65708274804237654</v>
      </c>
      <c r="F14" s="9">
        <f t="shared" si="1"/>
        <v>0.4725194193478614</v>
      </c>
      <c r="G14" s="9">
        <f t="shared" si="1"/>
        <v>0.27106821684452947</v>
      </c>
      <c r="H14" s="9">
        <f t="shared" si="1"/>
        <v>0.29397594083665146</v>
      </c>
      <c r="I14" s="9">
        <f t="shared" si="1"/>
        <v>0.33843265725511684</v>
      </c>
      <c r="J14" s="9">
        <f t="shared" si="1"/>
        <v>0.38753315099137758</v>
      </c>
      <c r="K14" s="9">
        <f t="shared" si="1"/>
        <v>0.44579920961741548</v>
      </c>
      <c r="L14" s="9">
        <f t="shared" si="1"/>
        <v>0.50232160161119177</v>
      </c>
      <c r="M14" s="9">
        <f t="shared" si="1"/>
        <v>0.5423424135360454</v>
      </c>
      <c r="N14" s="9">
        <f t="shared" si="1"/>
        <v>0.52157587781764281</v>
      </c>
      <c r="O14" s="9">
        <f t="shared" si="1"/>
        <v>0.50715874538621342</v>
      </c>
      <c r="P14" s="9">
        <f t="shared" si="1"/>
        <v>0.50284314866209623</v>
      </c>
      <c r="Q14" s="9">
        <f t="shared" si="1"/>
        <v>0.51740428730952603</v>
      </c>
      <c r="R14" s="9">
        <f t="shared" si="1"/>
        <v>0.49415668601590762</v>
      </c>
      <c r="S14" s="9">
        <f t="shared" si="1"/>
        <v>0.47195362760522008</v>
      </c>
      <c r="T14" s="9">
        <f t="shared" si="1"/>
        <v>0.45074817950061363</v>
      </c>
      <c r="U14" s="9">
        <f t="shared" si="1"/>
        <v>0.43049551786276008</v>
      </c>
      <c r="V14" s="9">
        <f t="shared" si="1"/>
        <v>0.41115283284172138</v>
      </c>
      <c r="W14" s="9">
        <f t="shared" si="1"/>
        <v>0.392679238085967</v>
      </c>
      <c r="X14" s="9">
        <f t="shared" si="1"/>
        <v>0.37503568431726142</v>
      </c>
      <c r="Y14" s="9">
        <f t="shared" si="1"/>
        <v>0.3581848767887354</v>
      </c>
      <c r="Z14" s="9">
        <f t="shared" si="1"/>
        <v>0.34209119645166675</v>
      </c>
      <c r="AA14" s="9">
        <f t="shared" si="1"/>
        <v>0.32672062466433316</v>
      </c>
      <c r="AB14" s="9">
        <f t="shared" si="1"/>
        <v>0.31204067128378737</v>
      </c>
      <c r="AC14" s="9">
        <f t="shared" si="1"/>
        <v>0.29802030598855578</v>
      </c>
      <c r="AD14" s="9">
        <f t="shared" si="1"/>
        <v>0.28462989268709155</v>
      </c>
      <c r="AE14" s="9">
        <f t="shared" si="1"/>
        <v>0.2718411268733355</v>
      </c>
      <c r="AF14" s="9">
        <f t="shared" si="1"/>
        <v>0.2596269757969672</v>
      </c>
      <c r="AG14" s="9">
        <f t="shared" si="1"/>
        <v>0.24796162132187932</v>
      </c>
      <c r="AH14" s="9">
        <f t="shared" si="1"/>
        <v>0.23682040535209029</v>
      </c>
      <c r="AI14" s="9">
        <f t="shared" si="1"/>
        <v>0.22617977770973582</v>
      </c>
      <c r="AJ14" s="9">
        <f t="shared" si="1"/>
        <v>0.21601724635496639</v>
      </c>
      <c r="AK14" s="9">
        <f t="shared" si="1"/>
        <v>0.20631132984252482</v>
      </c>
      <c r="AL14" s="9">
        <f t="shared" si="1"/>
        <v>0.19704151191450686</v>
      </c>
      <c r="AM14" s="9">
        <f t="shared" si="1"/>
        <v>0.18818819813332457</v>
      </c>
      <c r="AN14" s="9">
        <f t="shared" si="1"/>
        <v>0.17973267446320318</v>
      </c>
      <c r="AO14" s="9">
        <f t="shared" si="1"/>
        <v>0.17165706771266107</v>
      </c>
      <c r="AP14" s="9">
        <f t="shared" si="1"/>
        <v>0.16394430775435731</v>
      </c>
      <c r="AQ14" s="9">
        <f t="shared" si="1"/>
        <v>0.15657809144244736</v>
      </c>
      <c r="AR14" s="9">
        <f t="shared" si="1"/>
        <v>0.14954284815117533</v>
      </c>
      <c r="AS14" s="9">
        <f t="shared" si="1"/>
        <v>0.14282370686185913</v>
      </c>
      <c r="AT14" s="9">
        <f t="shared" si="1"/>
        <v>0.13640646472869758</v>
      </c>
      <c r="AU14" s="9">
        <f t="shared" si="1"/>
        <v>0.13027755705695321</v>
      </c>
      <c r="AV14" s="9">
        <f t="shared" si="1"/>
        <v>0.12442402863005243</v>
      </c>
      <c r="AW14" s="9">
        <f t="shared" si="1"/>
        <v>0.11883350632499311</v>
      </c>
      <c r="AX14" s="9">
        <f t="shared" si="1"/>
        <v>0.11349417295817571</v>
      </c>
      <c r="AY14" s="9">
        <f t="shared" si="1"/>
        <v>0.10839474230637244</v>
      </c>
      <c r="AZ14" s="9">
        <f t="shared" si="1"/>
        <v>0.10352443525003456</v>
      </c>
    </row>
    <row r="15" spans="1:52" x14ac:dyDescent="0.25">
      <c r="A15" s="6"/>
      <c r="B15" s="10"/>
      <c r="C15" s="10"/>
      <c r="D15" s="10"/>
      <c r="E15" s="10"/>
      <c r="F15" s="10"/>
      <c r="G15" s="10"/>
      <c r="H15" s="10"/>
      <c r="I15" s="10"/>
      <c r="J15" s="10"/>
      <c r="K15" s="10"/>
      <c r="L15" s="10"/>
      <c r="M15" s="10"/>
      <c r="N15" s="10"/>
      <c r="O15" s="10"/>
      <c r="P15" s="10"/>
      <c r="Q15" s="10"/>
      <c r="R15" s="10"/>
      <c r="S15" s="10"/>
      <c r="T15" s="10"/>
      <c r="U15" s="10"/>
      <c r="V15" s="10"/>
      <c r="W15" s="10"/>
      <c r="X15" s="10"/>
      <c r="Y15" s="11"/>
      <c r="Z15" s="10"/>
      <c r="AA15" s="10"/>
      <c r="AB15" s="10"/>
      <c r="AC15" s="10"/>
      <c r="AD15" s="10"/>
      <c r="AE15" s="10"/>
      <c r="AF15" s="10"/>
      <c r="AG15" s="10"/>
      <c r="AH15" s="10"/>
      <c r="AI15" s="10"/>
      <c r="AJ15" s="10"/>
      <c r="AK15" s="10"/>
      <c r="AL15" s="10"/>
      <c r="AM15" s="10"/>
      <c r="AN15" s="10"/>
      <c r="AO15" s="10"/>
      <c r="AP15" s="10"/>
      <c r="AQ15" s="10"/>
      <c r="AR15" s="10"/>
      <c r="AS15" s="10"/>
      <c r="AT15" s="10"/>
      <c r="AU15" s="10"/>
      <c r="AV15" s="10"/>
      <c r="AW15" s="10"/>
      <c r="AX15" s="10"/>
      <c r="AY15" s="10"/>
      <c r="AZ15" s="10"/>
    </row>
    <row r="16" spans="1:52" x14ac:dyDescent="0.25">
      <c r="A16" s="7" t="s">
        <v>80</v>
      </c>
      <c r="B16" s="17" t="s">
        <v>103</v>
      </c>
      <c r="C16" s="17">
        <f>C14*(cf!C18)</f>
        <v>319723.62126093969</v>
      </c>
      <c r="D16" s="17">
        <f>D14*(cf!D18)</f>
        <v>250903.11352654308</v>
      </c>
      <c r="E16" s="17">
        <f>E14*(cf!E18)</f>
        <v>205452.03407865399</v>
      </c>
      <c r="F16" s="17">
        <f>F14*(cf!F18)</f>
        <v>149849.61093836793</v>
      </c>
      <c r="G16" s="17">
        <f>G14*(cf!G18)</f>
        <v>78455.81613774586</v>
      </c>
      <c r="H16" s="17">
        <f>H14*(cf!H18)</f>
        <v>90753.018719741842</v>
      </c>
      <c r="I16" s="17">
        <f>I14*(cf!I18)</f>
        <v>105913.85381861783</v>
      </c>
      <c r="J16" s="17">
        <f>J14*(cf!J18)</f>
        <v>109899.36369019179</v>
      </c>
      <c r="K16" s="17">
        <f>K14*(cf!K18)</f>
        <v>133566.34699268348</v>
      </c>
      <c r="L16" s="17">
        <f>L14*(cf!L18)</f>
        <v>135804.65428199215</v>
      </c>
      <c r="M16" s="17">
        <f>M14*(cf!M18)</f>
        <v>175303.50769691009</v>
      </c>
      <c r="N16" s="17">
        <f>N14*(cf!N18)</f>
        <v>524400.73277190316</v>
      </c>
      <c r="O16" s="17">
        <f>O14*(cf!O18)</f>
        <v>531306.09473028721</v>
      </c>
      <c r="P16" s="17">
        <f>P14*(cf!P18)</f>
        <v>543270.22928508278</v>
      </c>
      <c r="Q16" s="17">
        <f>Q14*(cf!Q18)</f>
        <v>576102.76889621711</v>
      </c>
      <c r="R16" s="17">
        <f>R14*(cf!R18)</f>
        <v>589632.20516435511</v>
      </c>
      <c r="S16" s="17">
        <f>S14*(cf!S18)</f>
        <v>601705.00672095758</v>
      </c>
      <c r="T16" s="17">
        <f>T14*(cf!T18)</f>
        <v>573407.12635085906</v>
      </c>
      <c r="U16" s="17">
        <f>U14*(cf!U18)</f>
        <v>396047.26652338204</v>
      </c>
      <c r="V16" s="17">
        <f>V14*(cf!V18)</f>
        <v>406023.7012520209</v>
      </c>
      <c r="W16" s="17">
        <f>W14*(cf!W18)</f>
        <v>330777.67567333323</v>
      </c>
      <c r="X16" s="17">
        <f>X14*(cf!X18)</f>
        <v>203099.07469927566</v>
      </c>
      <c r="Y16" s="17">
        <f>Y14*(cf!Y18)</f>
        <v>227766.18130118895</v>
      </c>
      <c r="Z16" s="17">
        <f>Z14*(cf!Z18)</f>
        <v>220130.55354870079</v>
      </c>
      <c r="AA16" s="17">
        <f>AA14*(cf!AA18)</f>
        <v>212684.67159649162</v>
      </c>
      <c r="AB16" s="17">
        <f>AB14*(cf!AB18)</f>
        <v>115611.06871064322</v>
      </c>
      <c r="AC16" s="17">
        <f>AC14*(cf!AC18)</f>
        <v>-43704.975893527691</v>
      </c>
      <c r="AD16" s="9">
        <f>AD14*(cf!AD18)*(-1)</f>
        <v>0</v>
      </c>
      <c r="AE16" s="9">
        <f>AE14*(cf!AE18)*(-1)</f>
        <v>0</v>
      </c>
      <c r="AF16" s="9">
        <f>AF14*(cf!AF18)*(-1)</f>
        <v>0</v>
      </c>
      <c r="AG16" s="9">
        <f>AG14*(cf!AG18)*(-1)</f>
        <v>0</v>
      </c>
      <c r="AH16" s="9">
        <f>AH14*(cf!AH18)*(-1)</f>
        <v>0</v>
      </c>
      <c r="AI16" s="9">
        <f>AI14*(cf!AI18)*(-1)</f>
        <v>0</v>
      </c>
      <c r="AJ16" s="9">
        <f>AJ14*(cf!AJ18)*(-1)</f>
        <v>0</v>
      </c>
      <c r="AK16" s="9">
        <f>AK14*(cf!AK18)*(-1)</f>
        <v>0</v>
      </c>
      <c r="AL16" s="9">
        <f>AL14*(cf!AL18)*(-1)</f>
        <v>0</v>
      </c>
      <c r="AM16" s="9">
        <f>AM14*(cf!AM18)*(-1)</f>
        <v>0</v>
      </c>
      <c r="AN16" s="9">
        <f>AN14*(cf!AN18)*(-1)</f>
        <v>0</v>
      </c>
      <c r="AO16" s="9">
        <f>AO14*(cf!AO18)*(-1)</f>
        <v>0</v>
      </c>
      <c r="AP16" s="9">
        <f>AP14*(cf!AP18)*(-1)</f>
        <v>0</v>
      </c>
      <c r="AQ16" s="9">
        <f>AQ14*(cf!AQ18)*(-1)</f>
        <v>0</v>
      </c>
      <c r="AR16" s="9">
        <f>AR14*(cf!AR18)*(-1)</f>
        <v>0</v>
      </c>
      <c r="AS16" s="9">
        <f>AS14*(cf!AS18)*(-1)</f>
        <v>0</v>
      </c>
      <c r="AT16" s="9">
        <f>AT14*(cf!AT18)*(-1)</f>
        <v>0</v>
      </c>
      <c r="AU16" s="9">
        <f>AU14*(cf!AU18)*(-1)</f>
        <v>0</v>
      </c>
      <c r="AV16" s="9">
        <f>AV14*(cf!AV18)*(-1)</f>
        <v>0</v>
      </c>
      <c r="AW16" s="9">
        <f>AW14*(cf!AW18)*(-1)</f>
        <v>0</v>
      </c>
      <c r="AX16" s="9">
        <f>AX14*(cf!AX18)*(-1)</f>
        <v>0</v>
      </c>
      <c r="AY16" s="9">
        <f>AY14*(cf!AY18)*(-1)</f>
        <v>0</v>
      </c>
      <c r="AZ16" s="9">
        <f>AZ14*(cf!AZ18)*(-1)</f>
        <v>0</v>
      </c>
    </row>
    <row r="17" spans="1:52" x14ac:dyDescent="0.25">
      <c r="A17" s="12" t="s">
        <v>90</v>
      </c>
      <c r="B17" s="17" t="s">
        <v>103</v>
      </c>
      <c r="C17" s="17">
        <f>(pl!C12+cf!C19)*C14</f>
        <v>-44526.777936502636</v>
      </c>
      <c r="D17" s="17">
        <f>(pl!D12+cf!D19)*D14</f>
        <v>-1028485.1295487045</v>
      </c>
      <c r="E17" s="17">
        <f>(pl!E12+cf!E19)*E14</f>
        <v>-482773.80788993899</v>
      </c>
      <c r="F17" s="17">
        <f>(pl!F12+cf!F19)*F14</f>
        <v>-322910.3207939415</v>
      </c>
      <c r="G17" s="17">
        <f>(pl!G12+cf!G19)*G14</f>
        <v>-143814.70031043142</v>
      </c>
      <c r="H17" s="17">
        <f>(pl!H12+cf!H19)*H14</f>
        <v>58196.653151786872</v>
      </c>
      <c r="I17" s="17">
        <f>(pl!I12+cf!I19)*I14</f>
        <v>86985.315298339148</v>
      </c>
      <c r="J17" s="17">
        <f>(pl!J12+cf!J19)*J14</f>
        <v>107261.42553139348</v>
      </c>
      <c r="K17" s="17">
        <f>(pl!K12+cf!K19)*K14</f>
        <v>147888.09240085256</v>
      </c>
      <c r="L17" s="17">
        <f>(pl!L12+cf!L19)*L14</f>
        <v>209823.24924420609</v>
      </c>
      <c r="M17" s="17">
        <f>(pl!M12+cf!M19)*M14</f>
        <v>179889.01280335736</v>
      </c>
      <c r="N17" s="17">
        <f>(pl!N12+cf!N19)*N14</f>
        <v>-180329.12242079401</v>
      </c>
      <c r="O17" s="17">
        <f>(pl!O12+cf!O19)*O14</f>
        <v>-180091.563327899</v>
      </c>
      <c r="P17" s="17">
        <f>(pl!P12+cf!P19)*P14</f>
        <v>-178552.5622858291</v>
      </c>
      <c r="Q17" s="17">
        <f>(pl!Q12+cf!Q19)*Q14</f>
        <v>-183756.13263797818</v>
      </c>
      <c r="R17" s="17">
        <f>(pl!R12+cf!R19)*R14</f>
        <v>-285364.6147270943</v>
      </c>
      <c r="S17" s="17">
        <f>(pl!S12+cf!S19)*S14</f>
        <v>-262133.89970537415</v>
      </c>
      <c r="T17" s="17">
        <f>(pl!T12+cf!T19)*T14</f>
        <v>-62273.56548708678</v>
      </c>
      <c r="U17" s="17">
        <f>(pl!U12+cf!U19)*U14</f>
        <v>23030.218719104076</v>
      </c>
      <c r="V17" s="17">
        <f>(pl!V12+cf!V19)*V14</f>
        <v>-1443.9687489401256</v>
      </c>
      <c r="W17" s="17">
        <f>(pl!W12+cf!W19)*W14</f>
        <v>13905.94985833835</v>
      </c>
      <c r="X17" s="17">
        <f>(pl!X12+cf!X19)*X14</f>
        <v>31524.374516656044</v>
      </c>
      <c r="Y17" s="17">
        <f>(pl!Y12+cf!Y19)*Y14</f>
        <v>-921.25150310062747</v>
      </c>
      <c r="Z17" s="17">
        <f>(pl!Z12+cf!Z19)*Z14</f>
        <v>-869.59582138013684</v>
      </c>
      <c r="AA17" s="17">
        <f>(pl!AA12+cf!AA19)*AA14</f>
        <v>-818.7618854088189</v>
      </c>
      <c r="AB17" s="17">
        <f>(pl!AB12+cf!AB19)*AB14</f>
        <v>21672.160742672884</v>
      </c>
      <c r="AC17" s="17">
        <f>(pl!AC12+cf!AC19)*AC14</f>
        <v>-45701.115903039041</v>
      </c>
      <c r="AD17" s="17">
        <f>(pl!AD12+cf!AD19)*AD14</f>
        <v>0</v>
      </c>
      <c r="AE17" s="17">
        <f>(pl!AE12+cf!AE19)*AE14</f>
        <v>0</v>
      </c>
      <c r="AF17" s="17">
        <f>(pl!AF12+cf!AF19)*AF14</f>
        <v>0</v>
      </c>
      <c r="AG17" s="17">
        <f>(pl!AG12+cf!AG19)*AG14</f>
        <v>0</v>
      </c>
      <c r="AH17" s="17">
        <f>(pl!AH12+cf!AH19)*AH14</f>
        <v>0</v>
      </c>
      <c r="AI17" s="17">
        <f>(pl!AI12+cf!AI19)*AI14</f>
        <v>0</v>
      </c>
      <c r="AJ17" s="9">
        <f>(pl!AJ12-cf!AJ19)*AJ14</f>
        <v>0</v>
      </c>
      <c r="AK17" s="9">
        <f>(pl!AK12-cf!AK19)*AK14</f>
        <v>0</v>
      </c>
      <c r="AL17" s="9">
        <f>(pl!AL12-cf!AL19)*AL14</f>
        <v>0</v>
      </c>
      <c r="AM17" s="9">
        <f>(pl!AM12-cf!AM19)*AM14</f>
        <v>0</v>
      </c>
      <c r="AN17" s="9">
        <f>(pl!AN12-cf!AN19)*AN14</f>
        <v>0</v>
      </c>
      <c r="AO17" s="9">
        <f>(pl!AO12-cf!AO19)*AO14</f>
        <v>0</v>
      </c>
      <c r="AP17" s="9">
        <f>(pl!AP12-cf!AP19)*AP14</f>
        <v>0</v>
      </c>
      <c r="AQ17" s="9">
        <f>(pl!AQ12-cf!AQ19)*AQ14</f>
        <v>0</v>
      </c>
      <c r="AR17" s="9">
        <f>(pl!AR12-cf!AR19)*AR14</f>
        <v>0</v>
      </c>
      <c r="AS17" s="9">
        <f>(pl!AS12-cf!AS19)*AS14</f>
        <v>0</v>
      </c>
      <c r="AT17" s="9">
        <f>(pl!AT12-cf!AT19)*AT14</f>
        <v>0</v>
      </c>
      <c r="AU17" s="9">
        <f>(pl!AU12-cf!AU19)*AU14</f>
        <v>0</v>
      </c>
      <c r="AV17" s="9">
        <f>(pl!AV12-cf!AV19)*AV14</f>
        <v>0</v>
      </c>
      <c r="AW17" s="9">
        <f>(pl!AW12-cf!AW19)*AW14</f>
        <v>0</v>
      </c>
      <c r="AX17" s="9">
        <f>(pl!AX12-cf!AX19)*AX14</f>
        <v>0</v>
      </c>
      <c r="AY17" s="9">
        <f>(pl!AY12-cf!AY19)*AY14</f>
        <v>0</v>
      </c>
      <c r="AZ17" s="9">
        <f>(pl!AZ12-cf!AZ19)*AZ14</f>
        <v>0</v>
      </c>
    </row>
    <row r="18" spans="1:52" x14ac:dyDescent="0.25">
      <c r="A18" s="18" t="s">
        <v>77</v>
      </c>
      <c r="B18" s="18" t="s">
        <v>103</v>
      </c>
      <c r="C18" s="18">
        <f>C16+C17</f>
        <v>275196.84332443704</v>
      </c>
      <c r="D18" s="18">
        <f>D16+D17</f>
        <v>-777582.01602216135</v>
      </c>
      <c r="E18" s="18">
        <f>E16+E17</f>
        <v>-277321.77381128503</v>
      </c>
      <c r="F18" s="18">
        <f>F16+F17</f>
        <v>-173060.70985557357</v>
      </c>
      <c r="G18" s="18">
        <f t="shared" ref="G18:AF18" si="2">G16+G17</f>
        <v>-65358.884172685561</v>
      </c>
      <c r="H18" s="18">
        <f t="shared" si="2"/>
        <v>148949.67187152873</v>
      </c>
      <c r="I18" s="18">
        <f t="shared" si="2"/>
        <v>192899.169116957</v>
      </c>
      <c r="J18" s="18">
        <f t="shared" si="2"/>
        <v>217160.78922158526</v>
      </c>
      <c r="K18" s="18">
        <f t="shared" si="2"/>
        <v>281454.43939353607</v>
      </c>
      <c r="L18" s="18">
        <f t="shared" si="2"/>
        <v>345627.90352619824</v>
      </c>
      <c r="M18" s="18">
        <f t="shared" si="2"/>
        <v>355192.52050026745</v>
      </c>
      <c r="N18" s="18">
        <f t="shared" si="2"/>
        <v>344071.61035110918</v>
      </c>
      <c r="O18" s="18">
        <f t="shared" si="2"/>
        <v>351214.53140238824</v>
      </c>
      <c r="P18" s="18">
        <f t="shared" si="2"/>
        <v>364717.66699925368</v>
      </c>
      <c r="Q18" s="18">
        <f t="shared" si="2"/>
        <v>392346.63625823893</v>
      </c>
      <c r="R18" s="18">
        <f t="shared" si="2"/>
        <v>304267.59043726081</v>
      </c>
      <c r="S18" s="18">
        <f t="shared" si="2"/>
        <v>339571.10701558343</v>
      </c>
      <c r="T18" s="18">
        <f t="shared" si="2"/>
        <v>511133.56086377229</v>
      </c>
      <c r="U18" s="18">
        <f t="shared" si="2"/>
        <v>419077.48524248612</v>
      </c>
      <c r="V18" s="18">
        <f t="shared" si="2"/>
        <v>404579.7325030808</v>
      </c>
      <c r="W18" s="18">
        <f t="shared" si="2"/>
        <v>344683.62553167157</v>
      </c>
      <c r="X18" s="18">
        <f t="shared" si="2"/>
        <v>234623.4492159317</v>
      </c>
      <c r="Y18" s="18">
        <f t="shared" si="2"/>
        <v>226844.92979808833</v>
      </c>
      <c r="Z18" s="18">
        <f t="shared" si="2"/>
        <v>219260.95772732064</v>
      </c>
      <c r="AA18" s="18">
        <f t="shared" si="2"/>
        <v>211865.90971108282</v>
      </c>
      <c r="AB18" s="18">
        <f t="shared" si="2"/>
        <v>137283.2294533161</v>
      </c>
      <c r="AC18" s="4">
        <f>AC16+AC17</f>
        <v>-89406.091796566732</v>
      </c>
      <c r="AD18" s="4">
        <f t="shared" si="2"/>
        <v>0</v>
      </c>
      <c r="AE18" s="4">
        <f t="shared" si="2"/>
        <v>0</v>
      </c>
      <c r="AF18" s="4">
        <f t="shared" si="2"/>
        <v>0</v>
      </c>
      <c r="AG18" s="4">
        <f t="shared" ref="AG18:AZ18" si="3">AG16+AG17</f>
        <v>0</v>
      </c>
      <c r="AH18" s="4">
        <f t="shared" si="3"/>
        <v>0</v>
      </c>
      <c r="AI18" s="4">
        <f t="shared" si="3"/>
        <v>0</v>
      </c>
      <c r="AJ18" s="4">
        <f t="shared" si="3"/>
        <v>0</v>
      </c>
      <c r="AK18" s="4">
        <f t="shared" si="3"/>
        <v>0</v>
      </c>
      <c r="AL18" s="4">
        <f t="shared" si="3"/>
        <v>0</v>
      </c>
      <c r="AM18" s="4">
        <f t="shared" si="3"/>
        <v>0</v>
      </c>
      <c r="AN18" s="4">
        <f t="shared" si="3"/>
        <v>0</v>
      </c>
      <c r="AO18" s="4">
        <f t="shared" si="3"/>
        <v>0</v>
      </c>
      <c r="AP18" s="4">
        <f t="shared" si="3"/>
        <v>0</v>
      </c>
      <c r="AQ18" s="4">
        <f t="shared" si="3"/>
        <v>0</v>
      </c>
      <c r="AR18" s="4">
        <f t="shared" si="3"/>
        <v>0</v>
      </c>
      <c r="AS18" s="4">
        <f t="shared" si="3"/>
        <v>0</v>
      </c>
      <c r="AT18" s="4">
        <f t="shared" si="3"/>
        <v>0</v>
      </c>
      <c r="AU18" s="4">
        <f t="shared" si="3"/>
        <v>0</v>
      </c>
      <c r="AV18" s="4">
        <f t="shared" si="3"/>
        <v>0</v>
      </c>
      <c r="AW18" s="4">
        <f t="shared" si="3"/>
        <v>0</v>
      </c>
      <c r="AX18" s="4">
        <f t="shared" si="3"/>
        <v>0</v>
      </c>
      <c r="AY18" s="4">
        <f t="shared" si="3"/>
        <v>0</v>
      </c>
      <c r="AZ18" s="4">
        <f t="shared" si="3"/>
        <v>0</v>
      </c>
    </row>
    <row r="19" spans="1:52" x14ac:dyDescent="0.25">
      <c r="A19" s="19"/>
      <c r="B19" s="19"/>
      <c r="C19" s="19"/>
      <c r="D19" s="19"/>
      <c r="E19" s="19"/>
      <c r="F19" s="19"/>
      <c r="G19" s="19"/>
      <c r="H19" s="19"/>
      <c r="I19" s="19"/>
      <c r="J19" s="19"/>
      <c r="K19" s="19"/>
      <c r="L19" s="19"/>
      <c r="M19" s="19"/>
      <c r="N19" s="19"/>
      <c r="O19" s="19"/>
      <c r="P19" s="19"/>
      <c r="Q19" s="19"/>
      <c r="R19" s="19"/>
      <c r="S19" s="19"/>
      <c r="T19" s="19"/>
      <c r="U19" s="19"/>
      <c r="V19" s="19"/>
      <c r="W19" s="19"/>
      <c r="X19" s="19"/>
      <c r="Y19" s="19"/>
      <c r="Z19" s="19"/>
      <c r="AA19" s="19"/>
    </row>
    <row r="20" spans="1:52" x14ac:dyDescent="0.25">
      <c r="A20" s="12" t="s">
        <v>85</v>
      </c>
      <c r="B20" s="17">
        <f>'Mini-Tool'!D25+'Mini-Tool'!D27</f>
        <v>80000</v>
      </c>
      <c r="C20" s="17">
        <f>IF(C7&lt;=$B$3,'Mini-Tool'!$D$26+'Mini-Tool'!$D$28,0)*C14</f>
        <v>19170.266472856005</v>
      </c>
      <c r="D20" s="17">
        <f>IF(D7&lt;=$B$3,'Mini-Tool'!$D$26+'Mini-Tool'!$D$28,0)*D14</f>
        <v>16277.928954536748</v>
      </c>
      <c r="E20" s="17">
        <f>IF(E7&lt;=$B$3,'Mini-Tool'!$D$26+'Mini-Tool'!$D$28,0)*E14</f>
        <v>13141.654960847531</v>
      </c>
      <c r="F20" s="17">
        <f>IF(F7&lt;=$B$3,'Mini-Tool'!$D$26+'Mini-Tool'!$D$28,0)*F14</f>
        <v>9450.3883869572273</v>
      </c>
      <c r="G20" s="17">
        <f>IF(G7&lt;=$B$3,'Mini-Tool'!$D$26+'Mini-Tool'!$D$28,0)*G14</f>
        <v>5421.3643368905896</v>
      </c>
      <c r="H20" s="17">
        <f>IF(H7&lt;=$B$3,'Mini-Tool'!$D$26+'Mini-Tool'!$D$28,0)*H14</f>
        <v>5879.5188167330289</v>
      </c>
      <c r="I20" s="17">
        <f>IF(I7&lt;=$B$3,'Mini-Tool'!$D$26+'Mini-Tool'!$D$28,0)*I14</f>
        <v>6768.6531451023366</v>
      </c>
      <c r="J20" s="17">
        <f>IF(J7&lt;=$B$3,'Mini-Tool'!$D$26+'Mini-Tool'!$D$28,0)*J14</f>
        <v>7750.6630198275516</v>
      </c>
      <c r="K20" s="17">
        <f>IF(K7&lt;=$B$3,'Mini-Tool'!$D$26+'Mini-Tool'!$D$28,0)*K14</f>
        <v>8915.9841923483091</v>
      </c>
      <c r="L20" s="17">
        <f>IF(L7&lt;=$B$3,'Mini-Tool'!$D$26+'Mini-Tool'!$D$28,0)*L14</f>
        <v>10046.432032223835</v>
      </c>
      <c r="M20" s="17">
        <f>IF(M7&lt;=$B$3,'Mini-Tool'!$D$26+'Mini-Tool'!$D$28,0)*M14</f>
        <v>10846.848270720908</v>
      </c>
      <c r="N20" s="17">
        <f>IF(N7&lt;=$B$3,'Mini-Tool'!$D$26+'Mini-Tool'!$D$28,0)*N14</f>
        <v>10431.517556352856</v>
      </c>
      <c r="O20" s="17">
        <f>IF(O7&lt;=$B$3,'Mini-Tool'!$D$26+'Mini-Tool'!$D$28,0)*O14</f>
        <v>10143.174907724268</v>
      </c>
      <c r="P20" s="17">
        <f>IF(P7&lt;=$B$3,'Mini-Tool'!$D$26+'Mini-Tool'!$D$28,0)*P14</f>
        <v>10056.862973241925</v>
      </c>
      <c r="Q20" s="17">
        <f>IF(Q7&lt;=$B$3,'Mini-Tool'!$D$26+'Mini-Tool'!$D$28,0)*Q14</f>
        <v>10348.08574619052</v>
      </c>
      <c r="R20" s="17">
        <f>IF(R7&lt;=$B$3,'Mini-Tool'!$D$26+'Mini-Tool'!$D$28,0)*R14</f>
        <v>9883.133720318152</v>
      </c>
      <c r="S20" s="17">
        <f>IF(S7&lt;=$B$3,'Mini-Tool'!$D$26+'Mini-Tool'!$D$28,0)*S14</f>
        <v>9439.0725521044023</v>
      </c>
      <c r="T20" s="17">
        <f>IF(T7&lt;=$B$3,'Mini-Tool'!$D$26+'Mini-Tool'!$D$28,0)*T14</f>
        <v>9014.9635900122721</v>
      </c>
      <c r="U20" s="17">
        <f>IF(U7&lt;=$B$3,'Mini-Tool'!$D$26+'Mini-Tool'!$D$28,0)*U14</f>
        <v>8609.9103572552012</v>
      </c>
      <c r="V20" s="17">
        <f>IF(V7&lt;=$B$3,'Mini-Tool'!$D$26+'Mini-Tool'!$D$28,0)*V14</f>
        <v>8223.0566568344275</v>
      </c>
      <c r="W20" s="17">
        <f>IF(W7&lt;=$B$3,'Mini-Tool'!$D$26+'Mini-Tool'!$D$28,0)*W14</f>
        <v>7853.5847617193403</v>
      </c>
      <c r="X20" s="17">
        <f>IF(X7&lt;=$B$3,'Mini-Tool'!$D$26+'Mini-Tool'!$D$28,0)*X14</f>
        <v>7500.7136863452288</v>
      </c>
      <c r="Y20" s="17">
        <f>IF(Y7&lt;=$B$3,'Mini-Tool'!$D$26+'Mini-Tool'!$D$28,0)*Y14</f>
        <v>7163.6975357747078</v>
      </c>
      <c r="Z20" s="17">
        <f>IF(Z7&lt;=$B$3,'Mini-Tool'!$D$26+'Mini-Tool'!$D$28,0)*Z14</f>
        <v>6841.8239290333349</v>
      </c>
      <c r="AA20" s="17">
        <f>IF(AA7&lt;=$B$3,'Mini-Tool'!$D$26+'Mini-Tool'!$D$28,0)*AA14</f>
        <v>6534.4124932866634</v>
      </c>
      <c r="AB20" s="17">
        <f>IF(AB7&lt;=$B$3,'Mini-Tool'!$D$26+'Mini-Tool'!$D$28,0)*AB14</f>
        <v>0</v>
      </c>
      <c r="AC20" s="17">
        <f>IF(AC7&lt;=$B$3,'Mini-Tool'!$D$26+'Mini-Tool'!$D$28,0)*AC14</f>
        <v>0</v>
      </c>
      <c r="AD20" s="17">
        <f>IF(AD7&lt;=$B$3,'Mini-Tool'!$D$26+'Mini-Tool'!$D$28,0)*AD14</f>
        <v>0</v>
      </c>
      <c r="AE20" s="17">
        <f>IF(AE7&lt;=$B$3,'Mini-Tool'!$D$26+'Mini-Tool'!$D$28,0)*AE14</f>
        <v>0</v>
      </c>
      <c r="AF20" s="17">
        <f>IF(AF7&lt;=$B$3,'Mini-Tool'!$D$26+'Mini-Tool'!$D$28,0)*AF14</f>
        <v>0</v>
      </c>
      <c r="AG20" s="17">
        <f>IF(AG7&lt;=$B$3,'Mini-Tool'!$D$26+'Mini-Tool'!$D$28,0)*AG14</f>
        <v>0</v>
      </c>
      <c r="AH20" s="17">
        <f>IF(AH7&lt;=$B$3,'Mini-Tool'!$D$26+'Mini-Tool'!$D$28,0)*AH14</f>
        <v>0</v>
      </c>
      <c r="AI20" s="17">
        <f>IF(AI7&lt;=$B$3,'Mini-Tool'!$D$26+'Mini-Tool'!$D$28,0)*AI14</f>
        <v>0</v>
      </c>
      <c r="AJ20" s="17">
        <f>IF(AJ7&lt;=$B$3,'Mini-Tool'!$D$26+'Mini-Tool'!$D$28,0)*AJ14</f>
        <v>0</v>
      </c>
      <c r="AK20" s="17">
        <f>IF(AK7&lt;=$B$3,'Mini-Tool'!$D$26+'Mini-Tool'!$D$28,0)*AK14</f>
        <v>0</v>
      </c>
      <c r="AL20" s="17">
        <f>IF(AL7&lt;=$B$3,'Mini-Tool'!$D$26+'Mini-Tool'!$D$28,0)*AL14</f>
        <v>0</v>
      </c>
      <c r="AM20" s="17">
        <f>IF(AM7&lt;=$B$3,'Mini-Tool'!$D$26+'Mini-Tool'!$D$28,0)*AM14</f>
        <v>0</v>
      </c>
      <c r="AN20" s="17">
        <f>IF(AN7&lt;=$B$3,'Mini-Tool'!$D$26+'Mini-Tool'!$D$28,0)*AN14</f>
        <v>0</v>
      </c>
      <c r="AO20" s="17">
        <f>IF(AO7&lt;=$B$3,'Mini-Tool'!$D$26+'Mini-Tool'!$D$28,0)*AO14</f>
        <v>0</v>
      </c>
      <c r="AP20" s="17">
        <f>IF(AP7&lt;=$B$3,'Mini-Tool'!$D$26+'Mini-Tool'!$D$28,0)*AP14</f>
        <v>0</v>
      </c>
      <c r="AQ20" s="17">
        <f>IF(AQ7&lt;=$B$3,'Mini-Tool'!$D$26+'Mini-Tool'!$D$28,0)*AQ14</f>
        <v>0</v>
      </c>
      <c r="AR20" s="17">
        <f>IF(AR7&lt;=$B$3,'Mini-Tool'!$D$26+'Mini-Tool'!$D$28,0)*AR14</f>
        <v>0</v>
      </c>
      <c r="AS20" s="17">
        <f>IF(AS7&lt;=$B$3,'Mini-Tool'!$D$26+'Mini-Tool'!$D$28,0)*AS14</f>
        <v>0</v>
      </c>
      <c r="AT20" s="17">
        <f>IF(AT7&lt;=$B$3,'Mini-Tool'!$D$26+'Mini-Tool'!$D$28,0)*AT14</f>
        <v>0</v>
      </c>
      <c r="AU20" s="17">
        <f>IF(AU7&lt;=$B$3,'Mini-Tool'!$D$26+'Mini-Tool'!$D$28,0)*AU14</f>
        <v>0</v>
      </c>
      <c r="AV20" s="17">
        <f>IF(AV7&lt;=$B$3,'Mini-Tool'!$D$26+'Mini-Tool'!$D$28,0)*AV14</f>
        <v>0</v>
      </c>
      <c r="AW20" s="17">
        <f>IF(AW7&lt;=$B$3,'Mini-Tool'!$D$26+'Mini-Tool'!$D$28,0)*AW14</f>
        <v>0</v>
      </c>
      <c r="AX20" s="17">
        <f>IF(AX7&lt;=$B$3,'Mini-Tool'!$D$26+'Mini-Tool'!$D$28,0)*AX14</f>
        <v>0</v>
      </c>
      <c r="AY20" s="17">
        <f>IF(AY7&lt;=$B$3,'Mini-Tool'!$D$26+'Mini-Tool'!$D$28,0)*AY14</f>
        <v>0</v>
      </c>
      <c r="AZ20" s="17">
        <f>IF(AZ7&lt;=$B$3,'Mini-Tool'!$D$26+'Mini-Tool'!$D$28,0)*AZ14</f>
        <v>0</v>
      </c>
    </row>
    <row r="22" spans="1:52" x14ac:dyDescent="0.25">
      <c r="A22" s="12" t="s">
        <v>101</v>
      </c>
      <c r="B22" s="17" t="s">
        <v>103</v>
      </c>
      <c r="C22" s="17">
        <f>IF(C7&lt;=$B$3,($B$5*0.2)/$B$3)*C14</f>
        <v>40175.463952872567</v>
      </c>
      <c r="D22" s="17">
        <f t="shared" ref="D22:AZ22" si="4">IF(D7&lt;=$B$3,($B$5*0.2)/$B$3)*D14</f>
        <v>34113.941445018543</v>
      </c>
      <c r="E22" s="17">
        <f t="shared" si="4"/>
        <v>27541.196983787217</v>
      </c>
      <c r="F22" s="17">
        <f t="shared" si="4"/>
        <v>19805.344830153605</v>
      </c>
      <c r="G22" s="17">
        <f t="shared" si="4"/>
        <v>11361.648404863716</v>
      </c>
      <c r="H22" s="17">
        <f t="shared" si="4"/>
        <v>12321.810790494592</v>
      </c>
      <c r="I22" s="17">
        <f t="shared" si="4"/>
        <v>14185.185209897791</v>
      </c>
      <c r="J22" s="17">
        <f t="shared" si="4"/>
        <v>16243.20054209208</v>
      </c>
      <c r="K22" s="17">
        <f t="shared" si="4"/>
        <v>18685.384578835521</v>
      </c>
      <c r="L22" s="17">
        <f t="shared" si="4"/>
        <v>21054.48396020451</v>
      </c>
      <c r="M22" s="17">
        <f t="shared" si="4"/>
        <v>22731.93032134746</v>
      </c>
      <c r="N22" s="17">
        <f t="shared" si="4"/>
        <v>21861.5144527292</v>
      </c>
      <c r="O22" s="17">
        <f t="shared" si="4"/>
        <v>21257.229702569031</v>
      </c>
      <c r="P22" s="17">
        <f t="shared" si="4"/>
        <v>21076.344266395878</v>
      </c>
      <c r="Q22" s="17">
        <f t="shared" si="4"/>
        <v>21686.664943649816</v>
      </c>
      <c r="R22" s="17">
        <f t="shared" si="4"/>
        <v>20712.256821483141</v>
      </c>
      <c r="S22" s="17">
        <f t="shared" si="4"/>
        <v>19781.630036419774</v>
      </c>
      <c r="T22" s="17">
        <f t="shared" si="4"/>
        <v>18892.817439956994</v>
      </c>
      <c r="U22" s="17">
        <f t="shared" si="4"/>
        <v>18043.940269956871</v>
      </c>
      <c r="V22" s="17">
        <f t="shared" si="4"/>
        <v>17233.204179339835</v>
      </c>
      <c r="W22" s="17">
        <f t="shared" si="4"/>
        <v>16458.895443213834</v>
      </c>
      <c r="X22" s="17">
        <f t="shared" si="4"/>
        <v>15719.377336421869</v>
      </c>
      <c r="Y22" s="17">
        <f t="shared" si="4"/>
        <v>15013.08667385057</v>
      </c>
      <c r="Z22" s="17">
        <f t="shared" si="4"/>
        <v>14338.530506187002</v>
      </c>
      <c r="AA22" s="17">
        <f t="shared" si="4"/>
        <v>13694.282964139078</v>
      </c>
      <c r="AB22" s="17">
        <f t="shared" si="4"/>
        <v>0</v>
      </c>
      <c r="AC22" s="17">
        <f t="shared" si="4"/>
        <v>0</v>
      </c>
      <c r="AD22" s="17">
        <f t="shared" si="4"/>
        <v>0</v>
      </c>
      <c r="AE22" s="17">
        <f t="shared" si="4"/>
        <v>0</v>
      </c>
      <c r="AF22" s="17">
        <f t="shared" si="4"/>
        <v>0</v>
      </c>
      <c r="AG22" s="17">
        <f t="shared" si="4"/>
        <v>0</v>
      </c>
      <c r="AH22" s="17">
        <f t="shared" si="4"/>
        <v>0</v>
      </c>
      <c r="AI22" s="17">
        <f t="shared" si="4"/>
        <v>0</v>
      </c>
      <c r="AJ22" s="17">
        <f t="shared" si="4"/>
        <v>0</v>
      </c>
      <c r="AK22" s="17">
        <f t="shared" si="4"/>
        <v>0</v>
      </c>
      <c r="AL22" s="17">
        <f t="shared" si="4"/>
        <v>0</v>
      </c>
      <c r="AM22" s="17">
        <f t="shared" si="4"/>
        <v>0</v>
      </c>
      <c r="AN22" s="17">
        <f t="shared" si="4"/>
        <v>0</v>
      </c>
      <c r="AO22" s="17">
        <f t="shared" si="4"/>
        <v>0</v>
      </c>
      <c r="AP22" s="17">
        <f t="shared" si="4"/>
        <v>0</v>
      </c>
      <c r="AQ22" s="17">
        <f t="shared" si="4"/>
        <v>0</v>
      </c>
      <c r="AR22" s="17">
        <f t="shared" si="4"/>
        <v>0</v>
      </c>
      <c r="AS22" s="17">
        <f t="shared" si="4"/>
        <v>0</v>
      </c>
      <c r="AT22" s="17">
        <f t="shared" si="4"/>
        <v>0</v>
      </c>
      <c r="AU22" s="17">
        <f t="shared" si="4"/>
        <v>0</v>
      </c>
      <c r="AV22" s="17">
        <f t="shared" si="4"/>
        <v>0</v>
      </c>
      <c r="AW22" s="17">
        <f t="shared" si="4"/>
        <v>0</v>
      </c>
      <c r="AX22" s="17">
        <f t="shared" si="4"/>
        <v>0</v>
      </c>
      <c r="AY22" s="17">
        <f t="shared" si="4"/>
        <v>0</v>
      </c>
      <c r="AZ22" s="17">
        <f t="shared" si="4"/>
        <v>0</v>
      </c>
    </row>
    <row r="23" spans="1:52" x14ac:dyDescent="0.25">
      <c r="AC23" s="15"/>
      <c r="AD23" s="15"/>
      <c r="AE23" s="15"/>
      <c r="AF23" s="15"/>
      <c r="AG23" s="15"/>
      <c r="AH23" s="15"/>
      <c r="AI23" s="15"/>
      <c r="AJ23" s="15"/>
      <c r="AK23" s="15"/>
      <c r="AL23" s="15"/>
      <c r="AM23" s="15"/>
      <c r="AN23" s="15"/>
      <c r="AO23" s="15"/>
      <c r="AP23" s="15"/>
    </row>
    <row r="25" spans="1:52" x14ac:dyDescent="0.25">
      <c r="K25" s="15"/>
      <c r="L25" s="15"/>
      <c r="M25" s="15"/>
      <c r="N25" s="15"/>
    </row>
    <row r="26" spans="1:52" x14ac:dyDescent="0.25">
      <c r="U26" s="15"/>
      <c r="V26" s="15"/>
      <c r="W26" s="15"/>
      <c r="X26" s="15"/>
      <c r="Y26" s="15"/>
      <c r="Z26" s="15"/>
      <c r="AA26" s="15"/>
      <c r="AB26" s="15"/>
      <c r="AC26" s="15"/>
      <c r="AD26" s="15"/>
      <c r="AE26" s="15"/>
      <c r="AF26" s="15"/>
      <c r="AG26" s="15"/>
      <c r="AH26" s="15"/>
      <c r="AI26" s="15"/>
      <c r="AJ26" s="15"/>
      <c r="AK26" s="15"/>
      <c r="AL26" s="15"/>
      <c r="AM26" s="15"/>
      <c r="AN26" s="15"/>
      <c r="AO26" s="15"/>
      <c r="AP26" s="15"/>
      <c r="AQ26" s="15"/>
      <c r="AR26" s="15"/>
    </row>
    <row r="28" spans="1:52" x14ac:dyDescent="0.25">
      <c r="L28" s="21"/>
    </row>
    <row r="32" spans="1:52" ht="30" customHeight="1" x14ac:dyDescent="0.25"/>
    <row r="37" spans="3:3" x14ac:dyDescent="0.25">
      <c r="C37" s="19"/>
    </row>
  </sheetData>
  <sheetProtection algorithmName="SHA-512" hashValue="f5l5iQI6NTvl9zbtvCklN3zmYLlQfgr8zZ0LwDM6/e7ScIrmujg2diFVh4y2lU0hM33pxm7Z0lQ3uKCN9gBdzg==" saltValue="wj1FmQOoRTJXLrIvr+5D8A==" spinCount="100000" sheet="1" objects="1" scenarios="1"/>
  <mergeCells count="7">
    <mergeCell ref="A4:C4"/>
    <mergeCell ref="D4:E4"/>
    <mergeCell ref="D5:E5"/>
    <mergeCell ref="A1:C1"/>
    <mergeCell ref="D1:E1"/>
    <mergeCell ref="D2:E2"/>
    <mergeCell ref="D3:E3"/>
  </mergeCells>
  <pageMargins left="0.7" right="0.7" top="0.78740157499999996" bottom="0.78740157499999996"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F249"/>
  <sheetViews>
    <sheetView tabSelected="1" zoomScale="80" zoomScaleNormal="80" workbookViewId="0">
      <selection activeCell="C32" sqref="C32:D32"/>
    </sheetView>
  </sheetViews>
  <sheetFormatPr baseColWidth="10" defaultRowHeight="15.75" x14ac:dyDescent="0.25"/>
  <cols>
    <col min="1" max="1" width="4" style="37" customWidth="1"/>
    <col min="2" max="2" width="44.5" bestFit="1" customWidth="1"/>
    <col min="3" max="3" width="14.875" customWidth="1"/>
    <col min="4" max="4" width="16.125" customWidth="1"/>
    <col min="5" max="5" width="23" customWidth="1"/>
    <col min="6" max="6" width="28.875" customWidth="1"/>
    <col min="7" max="29" width="10.875" style="37"/>
    <col min="30" max="214" width="10.875" style="20"/>
  </cols>
  <sheetData>
    <row r="1" spans="1:6" ht="80.25" customHeight="1" thickTop="1" thickBot="1" x14ac:dyDescent="0.3">
      <c r="A1" s="38"/>
      <c r="B1" s="86" t="s">
        <v>117</v>
      </c>
      <c r="C1" s="87"/>
      <c r="D1" s="87"/>
      <c r="E1" s="87"/>
      <c r="F1" s="88"/>
    </row>
    <row r="2" spans="1:6" ht="16.5" thickTop="1" x14ac:dyDescent="0.25">
      <c r="B2" s="91"/>
      <c r="C2" s="91"/>
      <c r="D2" s="91"/>
      <c r="E2" s="91"/>
      <c r="F2" s="91"/>
    </row>
    <row r="3" spans="1:6" x14ac:dyDescent="0.25">
      <c r="B3" s="91"/>
      <c r="C3" s="91"/>
      <c r="D3" s="91"/>
      <c r="E3" s="91"/>
      <c r="F3" s="91"/>
    </row>
    <row r="4" spans="1:6" x14ac:dyDescent="0.25">
      <c r="B4" s="91"/>
      <c r="C4" s="91"/>
      <c r="D4" s="91"/>
      <c r="E4" s="91"/>
      <c r="F4" s="91"/>
    </row>
    <row r="5" spans="1:6" x14ac:dyDescent="0.25">
      <c r="B5" s="91"/>
      <c r="C5" s="91"/>
      <c r="D5" s="91"/>
      <c r="E5" s="91"/>
      <c r="F5" s="91"/>
    </row>
    <row r="6" spans="1:6" x14ac:dyDescent="0.25">
      <c r="B6" s="91"/>
      <c r="C6" s="91"/>
      <c r="D6" s="91"/>
      <c r="E6" s="91"/>
      <c r="F6" s="91"/>
    </row>
    <row r="7" spans="1:6" x14ac:dyDescent="0.25">
      <c r="B7" s="91"/>
      <c r="C7" s="91"/>
      <c r="D7" s="91"/>
      <c r="E7" s="91"/>
      <c r="F7" s="91"/>
    </row>
    <row r="8" spans="1:6" x14ac:dyDescent="0.25">
      <c r="B8" s="91"/>
      <c r="C8" s="91"/>
      <c r="D8" s="91"/>
      <c r="E8" s="91"/>
      <c r="F8" s="91"/>
    </row>
    <row r="9" spans="1:6" x14ac:dyDescent="0.25">
      <c r="B9" s="91"/>
      <c r="C9" s="91"/>
      <c r="D9" s="91"/>
      <c r="E9" s="91"/>
      <c r="F9" s="91"/>
    </row>
    <row r="10" spans="1:6" x14ac:dyDescent="0.25">
      <c r="B10" s="91"/>
      <c r="C10" s="91"/>
      <c r="D10" s="91"/>
      <c r="E10" s="91"/>
      <c r="F10" s="91"/>
    </row>
    <row r="11" spans="1:6" x14ac:dyDescent="0.25">
      <c r="B11" s="91"/>
      <c r="C11" s="91"/>
      <c r="D11" s="91"/>
      <c r="E11" s="91"/>
      <c r="F11" s="91"/>
    </row>
    <row r="12" spans="1:6" x14ac:dyDescent="0.25">
      <c r="B12" s="91"/>
      <c r="C12" s="91"/>
      <c r="D12" s="91"/>
      <c r="E12" s="91"/>
      <c r="F12" s="91"/>
    </row>
    <row r="13" spans="1:6" x14ac:dyDescent="0.25">
      <c r="B13" s="91"/>
      <c r="C13" s="91"/>
      <c r="D13" s="91"/>
      <c r="E13" s="91"/>
      <c r="F13" s="91"/>
    </row>
    <row r="14" spans="1:6" ht="63" customHeight="1" x14ac:dyDescent="0.25">
      <c r="B14" s="91"/>
      <c r="C14" s="91"/>
      <c r="D14" s="91"/>
      <c r="E14" s="91"/>
      <c r="F14" s="91"/>
    </row>
    <row r="15" spans="1:6" x14ac:dyDescent="0.25">
      <c r="B15" s="91"/>
      <c r="C15" s="91"/>
      <c r="D15" s="91"/>
      <c r="E15" s="91"/>
      <c r="F15" s="91"/>
    </row>
    <row r="16" spans="1:6" ht="22.5" x14ac:dyDescent="0.25">
      <c r="B16" s="78" t="s">
        <v>88</v>
      </c>
      <c r="C16" s="79"/>
      <c r="D16" s="79"/>
      <c r="E16" s="79"/>
      <c r="F16" s="79"/>
    </row>
    <row r="17" spans="1:214" s="1" customFormat="1" ht="18" x14ac:dyDescent="0.25">
      <c r="A17" s="37"/>
      <c r="B17" s="97" t="s">
        <v>97</v>
      </c>
      <c r="C17" s="99"/>
      <c r="D17" s="96"/>
      <c r="E17" s="96"/>
      <c r="F17" s="96"/>
      <c r="G17" s="37"/>
      <c r="H17" s="37"/>
      <c r="I17" s="37"/>
      <c r="J17" s="37"/>
      <c r="K17" s="37"/>
      <c r="L17" s="37"/>
      <c r="M17" s="37"/>
      <c r="N17" s="37"/>
      <c r="O17" s="37"/>
      <c r="P17" s="37"/>
      <c r="Q17" s="37"/>
      <c r="R17" s="37"/>
      <c r="S17" s="37"/>
      <c r="T17" s="37"/>
      <c r="U17" s="37"/>
      <c r="V17" s="37"/>
      <c r="W17" s="37"/>
      <c r="X17" s="37"/>
      <c r="Y17" s="37"/>
      <c r="Z17" s="37"/>
      <c r="AA17" s="37"/>
      <c r="AB17" s="37"/>
      <c r="AC17" s="37"/>
      <c r="AD17" s="20"/>
      <c r="AE17" s="20"/>
      <c r="AF17" s="20"/>
      <c r="AG17" s="20"/>
      <c r="AH17" s="20"/>
      <c r="AI17" s="20"/>
      <c r="AJ17" s="20"/>
      <c r="AK17" s="20"/>
      <c r="AL17" s="20"/>
      <c r="AM17" s="20"/>
      <c r="AN17" s="20"/>
      <c r="AO17" s="20"/>
      <c r="AP17" s="20"/>
      <c r="AQ17" s="20"/>
      <c r="AR17" s="20"/>
      <c r="AS17" s="20"/>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0"/>
      <c r="BS17" s="20"/>
      <c r="BT17" s="20"/>
      <c r="BU17" s="20"/>
      <c r="BV17" s="20"/>
      <c r="BW17" s="20"/>
      <c r="BX17" s="20"/>
      <c r="BY17" s="20"/>
      <c r="BZ17" s="20"/>
      <c r="CA17" s="20"/>
      <c r="CB17" s="20"/>
      <c r="CC17" s="20"/>
      <c r="CD17" s="20"/>
      <c r="CE17" s="20"/>
      <c r="CF17" s="20"/>
      <c r="CG17" s="20"/>
      <c r="CH17" s="20"/>
      <c r="CI17" s="20"/>
      <c r="CJ17" s="20"/>
      <c r="CK17" s="20"/>
      <c r="CL17" s="20"/>
      <c r="CM17" s="20"/>
      <c r="CN17" s="20"/>
      <c r="CO17" s="20"/>
      <c r="CP17" s="20"/>
      <c r="CQ17" s="20"/>
      <c r="CR17" s="20"/>
      <c r="CS17" s="20"/>
      <c r="CT17" s="20"/>
      <c r="CU17" s="20"/>
      <c r="CV17" s="20"/>
      <c r="CW17" s="20"/>
      <c r="CX17" s="20"/>
      <c r="CY17" s="20"/>
      <c r="CZ17" s="20"/>
      <c r="DA17" s="20"/>
      <c r="DB17" s="20"/>
      <c r="DC17" s="20"/>
      <c r="DD17" s="20"/>
      <c r="DE17" s="20"/>
      <c r="DF17" s="20"/>
      <c r="DG17" s="20"/>
      <c r="DH17" s="20"/>
      <c r="DI17" s="20"/>
      <c r="DJ17" s="20"/>
      <c r="DK17" s="20"/>
      <c r="DL17" s="20"/>
      <c r="DM17" s="20"/>
      <c r="DN17" s="20"/>
      <c r="DO17" s="20"/>
      <c r="DP17" s="20"/>
      <c r="DQ17" s="20"/>
      <c r="DR17" s="20"/>
      <c r="DS17" s="20"/>
      <c r="DT17" s="20"/>
      <c r="DU17" s="20"/>
      <c r="DV17" s="20"/>
      <c r="DW17" s="20"/>
      <c r="DX17" s="20"/>
      <c r="DY17" s="20"/>
      <c r="DZ17" s="20"/>
      <c r="EA17" s="20"/>
      <c r="EB17" s="20"/>
      <c r="EC17" s="20"/>
      <c r="ED17" s="20"/>
      <c r="EE17" s="20"/>
      <c r="EF17" s="20"/>
      <c r="EG17" s="20"/>
      <c r="EH17" s="20"/>
      <c r="EI17" s="20"/>
      <c r="EJ17" s="20"/>
      <c r="EK17" s="20"/>
      <c r="EL17" s="20"/>
      <c r="EM17" s="20"/>
      <c r="EN17" s="20"/>
      <c r="EO17" s="20"/>
      <c r="EP17" s="20"/>
      <c r="EQ17" s="20"/>
      <c r="ER17" s="20"/>
      <c r="ES17" s="20"/>
      <c r="ET17" s="20"/>
      <c r="EU17" s="20"/>
      <c r="EV17" s="20"/>
      <c r="EW17" s="20"/>
      <c r="EX17" s="20"/>
      <c r="EY17" s="20"/>
      <c r="EZ17" s="20"/>
      <c r="FA17" s="20"/>
      <c r="FB17" s="20"/>
      <c r="FC17" s="20"/>
      <c r="FD17" s="20"/>
      <c r="FE17" s="20"/>
      <c r="FF17" s="20"/>
      <c r="FG17" s="20"/>
      <c r="FH17" s="20"/>
      <c r="FI17" s="20"/>
      <c r="FJ17" s="20"/>
      <c r="FK17" s="20"/>
      <c r="FL17" s="20"/>
      <c r="FM17" s="20"/>
      <c r="FN17" s="20"/>
      <c r="FO17" s="20"/>
      <c r="FP17" s="20"/>
      <c r="FQ17" s="20"/>
      <c r="FR17" s="20"/>
      <c r="FS17" s="20"/>
      <c r="FT17" s="20"/>
      <c r="FU17" s="20"/>
      <c r="FV17" s="20"/>
      <c r="FW17" s="20"/>
      <c r="FX17" s="20"/>
      <c r="FY17" s="20"/>
      <c r="FZ17" s="20"/>
      <c r="GA17" s="20"/>
      <c r="GB17" s="20"/>
      <c r="GC17" s="20"/>
      <c r="GD17" s="20"/>
      <c r="GE17" s="20"/>
      <c r="GF17" s="20"/>
      <c r="GG17" s="20"/>
      <c r="GH17" s="20"/>
      <c r="GI17" s="20"/>
      <c r="GJ17" s="20"/>
      <c r="GK17" s="20"/>
      <c r="GL17" s="20"/>
      <c r="GM17" s="20"/>
      <c r="GN17" s="20"/>
      <c r="GO17" s="20"/>
      <c r="GP17" s="20"/>
      <c r="GQ17" s="20"/>
      <c r="GR17" s="20"/>
      <c r="GS17" s="20"/>
      <c r="GT17" s="20"/>
      <c r="GU17" s="20"/>
      <c r="GV17" s="20"/>
      <c r="GW17" s="20"/>
      <c r="GX17" s="20"/>
      <c r="GY17" s="20"/>
      <c r="GZ17" s="20"/>
      <c r="HA17" s="20"/>
      <c r="HB17" s="20"/>
      <c r="HC17" s="20"/>
      <c r="HD17" s="20"/>
      <c r="HE17" s="20"/>
      <c r="HF17" s="20"/>
    </row>
    <row r="18" spans="1:214" s="1" customFormat="1" x14ac:dyDescent="0.25">
      <c r="A18" s="37"/>
      <c r="B18" s="29" t="s">
        <v>96</v>
      </c>
      <c r="C18" s="42">
        <v>8</v>
      </c>
      <c r="D18" s="93" t="s">
        <v>107</v>
      </c>
      <c r="E18" s="96"/>
      <c r="F18" s="72"/>
      <c r="G18" s="37"/>
      <c r="H18" s="37"/>
      <c r="I18" s="37"/>
      <c r="J18" s="37"/>
      <c r="K18" s="37"/>
      <c r="L18" s="37"/>
      <c r="M18" s="37"/>
      <c r="N18" s="37"/>
      <c r="O18" s="37"/>
      <c r="P18" s="37"/>
      <c r="Q18" s="37"/>
      <c r="R18" s="37"/>
      <c r="S18" s="37"/>
      <c r="T18" s="37"/>
      <c r="U18" s="37"/>
      <c r="V18" s="37"/>
      <c r="W18" s="37"/>
      <c r="X18" s="37"/>
      <c r="Y18" s="37"/>
      <c r="Z18" s="37"/>
      <c r="AA18" s="37"/>
      <c r="AB18" s="37"/>
      <c r="AC18" s="37"/>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0"/>
      <c r="BS18" s="20"/>
      <c r="BT18" s="20"/>
      <c r="BU18" s="20"/>
      <c r="BV18" s="20"/>
      <c r="BW18" s="20"/>
      <c r="BX18" s="20"/>
      <c r="BY18" s="20"/>
      <c r="BZ18" s="20"/>
      <c r="CA18" s="20"/>
      <c r="CB18" s="20"/>
      <c r="CC18" s="20"/>
      <c r="CD18" s="20"/>
      <c r="CE18" s="20"/>
      <c r="CF18" s="20"/>
      <c r="CG18" s="20"/>
      <c r="CH18" s="20"/>
      <c r="CI18" s="20"/>
      <c r="CJ18" s="20"/>
      <c r="CK18" s="20"/>
      <c r="CL18" s="20"/>
      <c r="CM18" s="20"/>
      <c r="CN18" s="20"/>
      <c r="CO18" s="20"/>
      <c r="CP18" s="20"/>
      <c r="CQ18" s="20"/>
      <c r="CR18" s="20"/>
      <c r="CS18" s="20"/>
      <c r="CT18" s="20"/>
      <c r="CU18" s="20"/>
      <c r="CV18" s="20"/>
      <c r="CW18" s="20"/>
      <c r="CX18" s="20"/>
      <c r="CY18" s="20"/>
      <c r="CZ18" s="20"/>
      <c r="DA18" s="20"/>
      <c r="DB18" s="20"/>
      <c r="DC18" s="20"/>
      <c r="DD18" s="20"/>
      <c r="DE18" s="20"/>
      <c r="DF18" s="20"/>
      <c r="DG18" s="20"/>
      <c r="DH18" s="20"/>
      <c r="DI18" s="20"/>
      <c r="DJ18" s="20"/>
      <c r="DK18" s="20"/>
      <c r="DL18" s="20"/>
      <c r="DM18" s="20"/>
      <c r="DN18" s="20"/>
      <c r="DO18" s="20"/>
      <c r="DP18" s="20"/>
      <c r="DQ18" s="20"/>
      <c r="DR18" s="20"/>
      <c r="DS18" s="20"/>
      <c r="DT18" s="20"/>
      <c r="DU18" s="20"/>
      <c r="DV18" s="20"/>
      <c r="DW18" s="20"/>
      <c r="DX18" s="20"/>
      <c r="DY18" s="20"/>
      <c r="DZ18" s="20"/>
      <c r="EA18" s="20"/>
      <c r="EB18" s="20"/>
      <c r="EC18" s="20"/>
      <c r="ED18" s="20"/>
      <c r="EE18" s="20"/>
      <c r="EF18" s="20"/>
      <c r="EG18" s="20"/>
      <c r="EH18" s="20"/>
      <c r="EI18" s="20"/>
      <c r="EJ18" s="20"/>
      <c r="EK18" s="20"/>
      <c r="EL18" s="20"/>
      <c r="EM18" s="20"/>
      <c r="EN18" s="20"/>
      <c r="EO18" s="20"/>
      <c r="EP18" s="20"/>
      <c r="EQ18" s="20"/>
      <c r="ER18" s="20"/>
      <c r="ES18" s="20"/>
      <c r="ET18" s="20"/>
      <c r="EU18" s="20"/>
      <c r="EV18" s="20"/>
      <c r="EW18" s="20"/>
      <c r="EX18" s="20"/>
      <c r="EY18" s="20"/>
      <c r="EZ18" s="20"/>
      <c r="FA18" s="20"/>
      <c r="FB18" s="20"/>
      <c r="FC18" s="20"/>
      <c r="FD18" s="20"/>
      <c r="FE18" s="20"/>
      <c r="FF18" s="20"/>
      <c r="FG18" s="20"/>
      <c r="FH18" s="20"/>
      <c r="FI18" s="20"/>
      <c r="FJ18" s="20"/>
      <c r="FK18" s="20"/>
      <c r="FL18" s="20"/>
      <c r="FM18" s="20"/>
      <c r="FN18" s="20"/>
      <c r="FO18" s="20"/>
      <c r="FP18" s="20"/>
      <c r="FQ18" s="20"/>
      <c r="FR18" s="20"/>
      <c r="FS18" s="20"/>
      <c r="FT18" s="20"/>
      <c r="FU18" s="20"/>
      <c r="FV18" s="20"/>
      <c r="FW18" s="20"/>
      <c r="FX18" s="20"/>
      <c r="FY18" s="20"/>
      <c r="FZ18" s="20"/>
      <c r="GA18" s="20"/>
      <c r="GB18" s="20"/>
      <c r="GC18" s="20"/>
      <c r="GD18" s="20"/>
      <c r="GE18" s="20"/>
      <c r="GF18" s="20"/>
      <c r="GG18" s="20"/>
      <c r="GH18" s="20"/>
      <c r="GI18" s="20"/>
      <c r="GJ18" s="20"/>
      <c r="GK18" s="20"/>
      <c r="GL18" s="20"/>
      <c r="GM18" s="20"/>
      <c r="GN18" s="20"/>
      <c r="GO18" s="20"/>
      <c r="GP18" s="20"/>
      <c r="GQ18" s="20"/>
      <c r="GR18" s="20"/>
      <c r="GS18" s="20"/>
      <c r="GT18" s="20"/>
      <c r="GU18" s="20"/>
      <c r="GV18" s="20"/>
      <c r="GW18" s="20"/>
      <c r="GX18" s="20"/>
      <c r="GY18" s="20"/>
      <c r="GZ18" s="20"/>
      <c r="HA18" s="20"/>
      <c r="HB18" s="20"/>
      <c r="HC18" s="20"/>
      <c r="HD18" s="20"/>
      <c r="HE18" s="20"/>
      <c r="HF18" s="20"/>
    </row>
    <row r="19" spans="1:214" s="1" customFormat="1" x14ac:dyDescent="0.25">
      <c r="A19" s="37"/>
      <c r="B19" s="29" t="s">
        <v>98</v>
      </c>
      <c r="C19" s="40">
        <v>25</v>
      </c>
      <c r="D19" s="93" t="s">
        <v>108</v>
      </c>
      <c r="E19" s="94"/>
      <c r="F19" s="95"/>
      <c r="G19" s="37"/>
      <c r="H19" s="37"/>
      <c r="I19" s="37"/>
      <c r="J19" s="37"/>
      <c r="K19" s="37"/>
      <c r="L19" s="37"/>
      <c r="M19" s="37"/>
      <c r="N19" s="37"/>
      <c r="O19" s="37"/>
      <c r="P19" s="37"/>
      <c r="Q19" s="37"/>
      <c r="R19" s="37"/>
      <c r="S19" s="37"/>
      <c r="T19" s="37"/>
      <c r="U19" s="37"/>
      <c r="V19" s="37"/>
      <c r="W19" s="37"/>
      <c r="X19" s="37"/>
      <c r="Y19" s="37"/>
      <c r="Z19" s="37"/>
      <c r="AA19" s="37"/>
      <c r="AB19" s="37"/>
      <c r="AC19" s="37"/>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0"/>
      <c r="BS19" s="20"/>
      <c r="BT19" s="20"/>
      <c r="BU19" s="20"/>
      <c r="BV19" s="20"/>
      <c r="BW19" s="20"/>
      <c r="BX19" s="20"/>
      <c r="BY19" s="20"/>
      <c r="BZ19" s="20"/>
      <c r="CA19" s="20"/>
      <c r="CB19" s="20"/>
      <c r="CC19" s="20"/>
      <c r="CD19" s="20"/>
      <c r="CE19" s="20"/>
      <c r="CF19" s="20"/>
      <c r="CG19" s="20"/>
      <c r="CH19" s="20"/>
      <c r="CI19" s="20"/>
      <c r="CJ19" s="20"/>
      <c r="CK19" s="20"/>
      <c r="CL19" s="20"/>
      <c r="CM19" s="20"/>
      <c r="CN19" s="20"/>
      <c r="CO19" s="20"/>
      <c r="CP19" s="20"/>
      <c r="CQ19" s="20"/>
      <c r="CR19" s="20"/>
      <c r="CS19" s="20"/>
      <c r="CT19" s="20"/>
      <c r="CU19" s="20"/>
      <c r="CV19" s="20"/>
      <c r="CW19" s="20"/>
      <c r="CX19" s="20"/>
      <c r="CY19" s="20"/>
      <c r="CZ19" s="20"/>
      <c r="DA19" s="20"/>
      <c r="DB19" s="20"/>
      <c r="DC19" s="20"/>
      <c r="DD19" s="20"/>
      <c r="DE19" s="20"/>
      <c r="DF19" s="20"/>
      <c r="DG19" s="20"/>
      <c r="DH19" s="20"/>
      <c r="DI19" s="20"/>
      <c r="DJ19" s="20"/>
      <c r="DK19" s="20"/>
      <c r="DL19" s="20"/>
      <c r="DM19" s="20"/>
      <c r="DN19" s="20"/>
      <c r="DO19" s="20"/>
      <c r="DP19" s="20"/>
      <c r="DQ19" s="20"/>
      <c r="DR19" s="20"/>
      <c r="DS19" s="20"/>
      <c r="DT19" s="20"/>
      <c r="DU19" s="20"/>
      <c r="DV19" s="20"/>
      <c r="DW19" s="20"/>
      <c r="DX19" s="20"/>
      <c r="DY19" s="20"/>
      <c r="DZ19" s="20"/>
      <c r="EA19" s="20"/>
      <c r="EB19" s="20"/>
      <c r="EC19" s="20"/>
      <c r="ED19" s="20"/>
      <c r="EE19" s="20"/>
      <c r="EF19" s="20"/>
      <c r="EG19" s="20"/>
      <c r="EH19" s="20"/>
      <c r="EI19" s="20"/>
      <c r="EJ19" s="20"/>
      <c r="EK19" s="20"/>
      <c r="EL19" s="20"/>
      <c r="EM19" s="20"/>
      <c r="EN19" s="20"/>
      <c r="EO19" s="20"/>
      <c r="EP19" s="20"/>
      <c r="EQ19" s="20"/>
      <c r="ER19" s="20"/>
      <c r="ES19" s="20"/>
      <c r="ET19" s="20"/>
      <c r="EU19" s="20"/>
      <c r="EV19" s="20"/>
      <c r="EW19" s="20"/>
      <c r="EX19" s="20"/>
      <c r="EY19" s="20"/>
      <c r="EZ19" s="20"/>
      <c r="FA19" s="20"/>
      <c r="FB19" s="20"/>
      <c r="FC19" s="20"/>
      <c r="FD19" s="20"/>
      <c r="FE19" s="20"/>
      <c r="FF19" s="20"/>
      <c r="FG19" s="20"/>
      <c r="FH19" s="20"/>
      <c r="FI19" s="20"/>
      <c r="FJ19" s="20"/>
      <c r="FK19" s="20"/>
      <c r="FL19" s="20"/>
      <c r="FM19" s="20"/>
      <c r="FN19" s="20"/>
      <c r="FO19" s="20"/>
      <c r="FP19" s="20"/>
      <c r="FQ19" s="20"/>
      <c r="FR19" s="20"/>
      <c r="FS19" s="20"/>
      <c r="FT19" s="20"/>
      <c r="FU19" s="20"/>
      <c r="FV19" s="20"/>
      <c r="FW19" s="20"/>
      <c r="FX19" s="20"/>
      <c r="FY19" s="20"/>
      <c r="FZ19" s="20"/>
      <c r="GA19" s="20"/>
      <c r="GB19" s="20"/>
      <c r="GC19" s="20"/>
      <c r="GD19" s="20"/>
      <c r="GE19" s="20"/>
      <c r="GF19" s="20"/>
      <c r="GG19" s="20"/>
      <c r="GH19" s="20"/>
      <c r="GI19" s="20"/>
      <c r="GJ19" s="20"/>
      <c r="GK19" s="20"/>
      <c r="GL19" s="20"/>
      <c r="GM19" s="20"/>
      <c r="GN19" s="20"/>
      <c r="GO19" s="20"/>
      <c r="GP19" s="20"/>
      <c r="GQ19" s="20"/>
      <c r="GR19" s="20"/>
      <c r="GS19" s="20"/>
      <c r="GT19" s="20"/>
      <c r="GU19" s="20"/>
      <c r="GV19" s="20"/>
      <c r="GW19" s="20"/>
      <c r="GX19" s="20"/>
      <c r="GY19" s="20"/>
      <c r="GZ19" s="20"/>
      <c r="HA19" s="20"/>
      <c r="HB19" s="20"/>
      <c r="HC19" s="20"/>
      <c r="HD19" s="20"/>
      <c r="HE19" s="20"/>
      <c r="HF19" s="20"/>
    </row>
    <row r="20" spans="1:214" ht="18" x14ac:dyDescent="0.25">
      <c r="B20" s="97" t="s">
        <v>87</v>
      </c>
      <c r="C20" s="98"/>
      <c r="D20" s="98"/>
      <c r="E20" s="96"/>
      <c r="F20" s="72"/>
    </row>
    <row r="21" spans="1:214" x14ac:dyDescent="0.25">
      <c r="B21" s="29" t="s">
        <v>65</v>
      </c>
      <c r="C21" s="89">
        <v>7.0599999999999996E-2</v>
      </c>
      <c r="D21" s="90"/>
      <c r="E21" s="93" t="s">
        <v>109</v>
      </c>
      <c r="F21" s="72"/>
    </row>
    <row r="22" spans="1:214" x14ac:dyDescent="0.25">
      <c r="B22" s="29" t="s">
        <v>86</v>
      </c>
      <c r="C22" s="89">
        <v>3.3E-3</v>
      </c>
      <c r="D22" s="90"/>
      <c r="E22" s="93" t="s">
        <v>109</v>
      </c>
      <c r="F22" s="72"/>
    </row>
    <row r="23" spans="1:214" x14ac:dyDescent="0.25">
      <c r="B23" s="29" t="s">
        <v>66</v>
      </c>
      <c r="C23" s="92">
        <v>0.65</v>
      </c>
      <c r="D23" s="90"/>
      <c r="E23" s="93" t="s">
        <v>109</v>
      </c>
      <c r="F23" s="72"/>
    </row>
    <row r="24" spans="1:214" ht="18" x14ac:dyDescent="0.25">
      <c r="B24" s="97" t="s">
        <v>67</v>
      </c>
      <c r="C24" s="98"/>
      <c r="D24" s="98"/>
      <c r="E24" s="96"/>
      <c r="F24" s="72"/>
    </row>
    <row r="25" spans="1:214" x14ac:dyDescent="0.25">
      <c r="B25" s="29" t="s">
        <v>68</v>
      </c>
      <c r="C25" s="29" t="s">
        <v>110</v>
      </c>
      <c r="D25" s="41">
        <v>45000</v>
      </c>
      <c r="E25" s="93" t="s">
        <v>109</v>
      </c>
      <c r="F25" s="72"/>
    </row>
    <row r="26" spans="1:214" x14ac:dyDescent="0.25">
      <c r="B26" s="29"/>
      <c r="C26" s="29" t="s">
        <v>111</v>
      </c>
      <c r="D26" s="41">
        <v>5000</v>
      </c>
      <c r="E26" s="93" t="s">
        <v>109</v>
      </c>
      <c r="F26" s="72"/>
    </row>
    <row r="27" spans="1:214" x14ac:dyDescent="0.25">
      <c r="B27" s="29" t="s">
        <v>69</v>
      </c>
      <c r="C27" s="29" t="s">
        <v>110</v>
      </c>
      <c r="D27" s="41">
        <v>35000</v>
      </c>
      <c r="E27" s="93" t="s">
        <v>109</v>
      </c>
      <c r="F27" s="72"/>
    </row>
    <row r="28" spans="1:214" x14ac:dyDescent="0.25">
      <c r="B28" s="29"/>
      <c r="C28" s="29" t="s">
        <v>111</v>
      </c>
      <c r="D28" s="41">
        <v>15000</v>
      </c>
      <c r="E28" s="93" t="s">
        <v>109</v>
      </c>
      <c r="F28" s="72"/>
    </row>
    <row r="29" spans="1:214" x14ac:dyDescent="0.25">
      <c r="B29" s="74"/>
      <c r="C29" s="74"/>
      <c r="D29" s="74"/>
      <c r="E29" s="74"/>
      <c r="F29" s="74"/>
    </row>
    <row r="30" spans="1:214" ht="22.5" x14ac:dyDescent="0.25">
      <c r="B30" s="78" t="s">
        <v>89</v>
      </c>
      <c r="C30" s="79"/>
      <c r="D30" s="79"/>
      <c r="E30" s="79"/>
      <c r="F30" s="79"/>
    </row>
    <row r="31" spans="1:214" ht="18" x14ac:dyDescent="0.25">
      <c r="B31" s="80" t="s">
        <v>82</v>
      </c>
      <c r="C31" s="81"/>
      <c r="D31" s="81"/>
      <c r="E31" s="75" t="s">
        <v>112</v>
      </c>
      <c r="F31" s="75"/>
    </row>
    <row r="32" spans="1:214" ht="48" customHeight="1" x14ac:dyDescent="0.25">
      <c r="B32" s="30" t="s">
        <v>84</v>
      </c>
      <c r="C32" s="71">
        <f>SUM(Hilfsrechnung!C18:AZ18)</f>
        <v>5239293.883806821</v>
      </c>
      <c r="D32" s="72"/>
      <c r="E32" s="76" t="s">
        <v>113</v>
      </c>
      <c r="F32" s="77"/>
    </row>
    <row r="33" spans="1:214" ht="51" customHeight="1" x14ac:dyDescent="0.25">
      <c r="B33" s="31" t="s">
        <v>70</v>
      </c>
      <c r="C33" s="73">
        <f>SUM(Hilfsrechnung!B20:AZ20)</f>
        <v>315713.71305523731</v>
      </c>
      <c r="D33" s="73"/>
      <c r="E33" s="76" t="s">
        <v>115</v>
      </c>
      <c r="F33" s="77"/>
    </row>
    <row r="34" spans="1:214" ht="50.25" customHeight="1" x14ac:dyDescent="0.25">
      <c r="B34" s="31" t="s">
        <v>71</v>
      </c>
      <c r="C34" s="73">
        <f>SUM(Hilfsrechnung!B22:AZ22)</f>
        <v>493989.3660558805</v>
      </c>
      <c r="D34" s="73"/>
      <c r="E34" s="76" t="s">
        <v>114</v>
      </c>
      <c r="F34" s="77"/>
    </row>
    <row r="35" spans="1:214" s="1" customFormat="1" x14ac:dyDescent="0.25">
      <c r="A35" s="37"/>
      <c r="B35" s="32"/>
      <c r="C35" s="32"/>
      <c r="D35" s="32"/>
      <c r="E35" s="32"/>
      <c r="F35" s="32"/>
      <c r="G35" s="37"/>
      <c r="H35" s="37"/>
      <c r="I35" s="37"/>
      <c r="J35" s="37"/>
      <c r="K35" s="37"/>
      <c r="L35" s="37"/>
      <c r="M35" s="37"/>
      <c r="N35" s="37"/>
      <c r="O35" s="37"/>
      <c r="P35" s="37"/>
      <c r="Q35" s="37"/>
      <c r="R35" s="37"/>
      <c r="S35" s="37"/>
      <c r="T35" s="37"/>
      <c r="U35" s="37"/>
      <c r="V35" s="37"/>
      <c r="W35" s="37"/>
      <c r="X35" s="37"/>
      <c r="Y35" s="37"/>
      <c r="Z35" s="37"/>
      <c r="AA35" s="37"/>
      <c r="AB35" s="37"/>
      <c r="AC35" s="37"/>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0"/>
      <c r="BS35" s="20"/>
      <c r="BT35" s="20"/>
      <c r="BU35" s="20"/>
      <c r="BV35" s="20"/>
      <c r="BW35" s="20"/>
      <c r="BX35" s="20"/>
      <c r="BY35" s="20"/>
      <c r="BZ35" s="20"/>
      <c r="CA35" s="20"/>
      <c r="CB35" s="20"/>
      <c r="CC35" s="20"/>
      <c r="CD35" s="20"/>
      <c r="CE35" s="20"/>
      <c r="CF35" s="20"/>
      <c r="CG35" s="20"/>
      <c r="CH35" s="20"/>
      <c r="CI35" s="20"/>
      <c r="CJ35" s="20"/>
      <c r="CK35" s="20"/>
      <c r="CL35" s="20"/>
      <c r="CM35" s="20"/>
      <c r="CN35" s="20"/>
      <c r="CO35" s="20"/>
      <c r="CP35" s="20"/>
      <c r="CQ35" s="20"/>
      <c r="CR35" s="20"/>
      <c r="CS35" s="20"/>
      <c r="CT35" s="20"/>
      <c r="CU35" s="20"/>
      <c r="CV35" s="20"/>
      <c r="CW35" s="20"/>
      <c r="CX35" s="20"/>
      <c r="CY35" s="20"/>
      <c r="CZ35" s="20"/>
      <c r="DA35" s="20"/>
      <c r="DB35" s="20"/>
      <c r="DC35" s="20"/>
      <c r="DD35" s="20"/>
      <c r="DE35" s="20"/>
      <c r="DF35" s="20"/>
      <c r="DG35" s="20"/>
      <c r="DH35" s="20"/>
      <c r="DI35" s="20"/>
      <c r="DJ35" s="20"/>
      <c r="DK35" s="20"/>
      <c r="DL35" s="20"/>
      <c r="DM35" s="20"/>
      <c r="DN35" s="20"/>
      <c r="DO35" s="20"/>
      <c r="DP35" s="20"/>
      <c r="DQ35" s="20"/>
      <c r="DR35" s="20"/>
      <c r="DS35" s="20"/>
      <c r="DT35" s="20"/>
      <c r="DU35" s="20"/>
      <c r="DV35" s="20"/>
      <c r="DW35" s="20"/>
      <c r="DX35" s="20"/>
      <c r="DY35" s="20"/>
      <c r="DZ35" s="20"/>
      <c r="EA35" s="20"/>
      <c r="EB35" s="20"/>
      <c r="EC35" s="20"/>
      <c r="ED35" s="20"/>
      <c r="EE35" s="20"/>
      <c r="EF35" s="20"/>
      <c r="EG35" s="20"/>
      <c r="EH35" s="20"/>
      <c r="EI35" s="20"/>
      <c r="EJ35" s="20"/>
      <c r="EK35" s="20"/>
      <c r="EL35" s="20"/>
      <c r="EM35" s="20"/>
      <c r="EN35" s="20"/>
      <c r="EO35" s="20"/>
      <c r="EP35" s="20"/>
      <c r="EQ35" s="20"/>
      <c r="ER35" s="20"/>
      <c r="ES35" s="20"/>
      <c r="ET35" s="20"/>
      <c r="EU35" s="20"/>
      <c r="EV35" s="20"/>
      <c r="EW35" s="20"/>
      <c r="EX35" s="20"/>
      <c r="EY35" s="20"/>
      <c r="EZ35" s="20"/>
      <c r="FA35" s="20"/>
      <c r="FB35" s="20"/>
      <c r="FC35" s="20"/>
      <c r="FD35" s="20"/>
      <c r="FE35" s="20"/>
      <c r="FF35" s="20"/>
      <c r="FG35" s="20"/>
      <c r="FH35" s="20"/>
      <c r="FI35" s="20"/>
      <c r="FJ35" s="20"/>
      <c r="FK35" s="20"/>
      <c r="FL35" s="20"/>
      <c r="FM35" s="20"/>
      <c r="FN35" s="20"/>
      <c r="FO35" s="20"/>
      <c r="FP35" s="20"/>
      <c r="FQ35" s="20"/>
      <c r="FR35" s="20"/>
      <c r="FS35" s="20"/>
      <c r="FT35" s="20"/>
      <c r="FU35" s="20"/>
      <c r="FV35" s="20"/>
      <c r="FW35" s="20"/>
      <c r="FX35" s="20"/>
      <c r="FY35" s="20"/>
      <c r="FZ35" s="20"/>
      <c r="GA35" s="20"/>
      <c r="GB35" s="20"/>
      <c r="GC35" s="20"/>
      <c r="GD35" s="20"/>
      <c r="GE35" s="20"/>
      <c r="GF35" s="20"/>
      <c r="GG35" s="20"/>
      <c r="GH35" s="20"/>
      <c r="GI35" s="20"/>
      <c r="GJ35" s="20"/>
      <c r="GK35" s="20"/>
      <c r="GL35" s="20"/>
      <c r="GM35" s="20"/>
      <c r="GN35" s="20"/>
      <c r="GO35" s="20"/>
      <c r="GP35" s="20"/>
      <c r="GQ35" s="20"/>
      <c r="GR35" s="20"/>
      <c r="GS35" s="20"/>
      <c r="GT35" s="20"/>
      <c r="GU35" s="20"/>
      <c r="GV35" s="20"/>
      <c r="GW35" s="20"/>
      <c r="GX35" s="20"/>
      <c r="GY35" s="20"/>
      <c r="GZ35" s="20"/>
      <c r="HA35" s="20"/>
      <c r="HB35" s="20"/>
      <c r="HC35" s="20"/>
      <c r="HD35" s="20"/>
      <c r="HE35" s="20"/>
      <c r="HF35" s="20"/>
    </row>
    <row r="36" spans="1:214" s="1" customFormat="1" x14ac:dyDescent="0.25">
      <c r="A36" s="37"/>
      <c r="B36" s="84" t="s">
        <v>105</v>
      </c>
      <c r="C36" s="85"/>
      <c r="D36" s="85"/>
      <c r="E36" s="85"/>
      <c r="F36" s="85"/>
      <c r="G36" s="37"/>
      <c r="H36" s="37"/>
      <c r="I36" s="37"/>
      <c r="J36" s="37"/>
      <c r="K36" s="37"/>
      <c r="L36" s="37"/>
      <c r="M36" s="37"/>
      <c r="N36" s="37"/>
      <c r="O36" s="39"/>
      <c r="P36" s="37"/>
      <c r="Q36" s="37"/>
      <c r="R36" s="37"/>
      <c r="S36" s="37"/>
      <c r="T36" s="37"/>
      <c r="U36" s="37"/>
      <c r="V36" s="37"/>
      <c r="W36" s="37"/>
      <c r="X36" s="37"/>
      <c r="Y36" s="37"/>
      <c r="Z36" s="37"/>
      <c r="AA36" s="37"/>
      <c r="AB36" s="37"/>
      <c r="AC36" s="37"/>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0"/>
      <c r="BS36" s="20"/>
      <c r="BT36" s="20"/>
      <c r="BU36" s="20"/>
      <c r="BV36" s="20"/>
      <c r="BW36" s="20"/>
      <c r="BX36" s="20"/>
      <c r="BY36" s="20"/>
      <c r="BZ36" s="20"/>
      <c r="CA36" s="20"/>
      <c r="CB36" s="20"/>
      <c r="CC36" s="20"/>
      <c r="CD36" s="20"/>
      <c r="CE36" s="20"/>
      <c r="CF36" s="20"/>
      <c r="CG36" s="20"/>
      <c r="CH36" s="20"/>
      <c r="CI36" s="20"/>
      <c r="CJ36" s="20"/>
      <c r="CK36" s="20"/>
      <c r="CL36" s="20"/>
      <c r="CM36" s="20"/>
      <c r="CN36" s="20"/>
      <c r="CO36" s="20"/>
      <c r="CP36" s="20"/>
      <c r="CQ36" s="20"/>
      <c r="CR36" s="20"/>
      <c r="CS36" s="20"/>
      <c r="CT36" s="20"/>
      <c r="CU36" s="20"/>
      <c r="CV36" s="20"/>
      <c r="CW36" s="20"/>
      <c r="CX36" s="20"/>
      <c r="CY36" s="20"/>
      <c r="CZ36" s="20"/>
      <c r="DA36" s="20"/>
      <c r="DB36" s="20"/>
      <c r="DC36" s="20"/>
      <c r="DD36" s="20"/>
      <c r="DE36" s="20"/>
      <c r="DF36" s="20"/>
      <c r="DG36" s="20"/>
      <c r="DH36" s="20"/>
      <c r="DI36" s="20"/>
      <c r="DJ36" s="20"/>
      <c r="DK36" s="20"/>
      <c r="DL36" s="20"/>
      <c r="DM36" s="20"/>
      <c r="DN36" s="20"/>
      <c r="DO36" s="20"/>
      <c r="DP36" s="20"/>
      <c r="DQ36" s="20"/>
      <c r="DR36" s="20"/>
      <c r="DS36" s="20"/>
      <c r="DT36" s="20"/>
      <c r="DU36" s="20"/>
      <c r="DV36" s="20"/>
      <c r="DW36" s="20"/>
      <c r="DX36" s="20"/>
      <c r="DY36" s="20"/>
      <c r="DZ36" s="20"/>
      <c r="EA36" s="20"/>
      <c r="EB36" s="20"/>
      <c r="EC36" s="20"/>
      <c r="ED36" s="20"/>
      <c r="EE36" s="20"/>
      <c r="EF36" s="20"/>
      <c r="EG36" s="20"/>
      <c r="EH36" s="20"/>
      <c r="EI36" s="20"/>
      <c r="EJ36" s="20"/>
      <c r="EK36" s="20"/>
      <c r="EL36" s="20"/>
      <c r="EM36" s="20"/>
      <c r="EN36" s="20"/>
      <c r="EO36" s="20"/>
      <c r="EP36" s="20"/>
      <c r="EQ36" s="20"/>
      <c r="ER36" s="20"/>
      <c r="ES36" s="20"/>
      <c r="ET36" s="20"/>
      <c r="EU36" s="20"/>
      <c r="EV36" s="20"/>
      <c r="EW36" s="20"/>
      <c r="EX36" s="20"/>
      <c r="EY36" s="20"/>
      <c r="EZ36" s="20"/>
      <c r="FA36" s="20"/>
      <c r="FB36" s="20"/>
      <c r="FC36" s="20"/>
      <c r="FD36" s="20"/>
      <c r="FE36" s="20"/>
      <c r="FF36" s="20"/>
      <c r="FG36" s="20"/>
      <c r="FH36" s="20"/>
      <c r="FI36" s="20"/>
      <c r="FJ36" s="20"/>
      <c r="FK36" s="20"/>
      <c r="FL36" s="20"/>
      <c r="FM36" s="20"/>
      <c r="FN36" s="20"/>
      <c r="FO36" s="20"/>
      <c r="FP36" s="20"/>
      <c r="FQ36" s="20"/>
      <c r="FR36" s="20"/>
      <c r="FS36" s="20"/>
      <c r="FT36" s="20"/>
      <c r="FU36" s="20"/>
      <c r="FV36" s="20"/>
      <c r="FW36" s="20"/>
      <c r="FX36" s="20"/>
      <c r="FY36" s="20"/>
      <c r="FZ36" s="20"/>
      <c r="GA36" s="20"/>
      <c r="GB36" s="20"/>
      <c r="GC36" s="20"/>
      <c r="GD36" s="20"/>
      <c r="GE36" s="20"/>
      <c r="GF36" s="20"/>
      <c r="GG36" s="20"/>
      <c r="GH36" s="20"/>
      <c r="GI36" s="20"/>
      <c r="GJ36" s="20"/>
      <c r="GK36" s="20"/>
      <c r="GL36" s="20"/>
      <c r="GM36" s="20"/>
      <c r="GN36" s="20"/>
      <c r="GO36" s="20"/>
      <c r="GP36" s="20"/>
      <c r="GQ36" s="20"/>
      <c r="GR36" s="20"/>
      <c r="GS36" s="20"/>
      <c r="GT36" s="20"/>
      <c r="GU36" s="20"/>
      <c r="GV36" s="20"/>
      <c r="GW36" s="20"/>
      <c r="GX36" s="20"/>
      <c r="GY36" s="20"/>
      <c r="GZ36" s="20"/>
      <c r="HA36" s="20"/>
      <c r="HB36" s="20"/>
      <c r="HC36" s="20"/>
      <c r="HD36" s="20"/>
      <c r="HE36" s="20"/>
      <c r="HF36" s="20"/>
    </row>
    <row r="37" spans="1:214" s="1" customFormat="1" ht="96.75" customHeight="1" x14ac:dyDescent="0.25">
      <c r="A37" s="37"/>
      <c r="B37" s="82" t="s">
        <v>106</v>
      </c>
      <c r="C37" s="83"/>
      <c r="D37" s="83"/>
      <c r="E37" s="83"/>
      <c r="F37" s="83"/>
      <c r="G37" s="37"/>
      <c r="H37" s="37"/>
      <c r="I37" s="37"/>
      <c r="J37" s="37"/>
      <c r="K37" s="37"/>
      <c r="L37" s="37"/>
      <c r="M37" s="37"/>
      <c r="N37" s="37"/>
      <c r="O37" s="37"/>
      <c r="P37" s="37"/>
      <c r="Q37" s="37"/>
      <c r="R37" s="37"/>
      <c r="S37" s="37"/>
      <c r="T37" s="37"/>
      <c r="U37" s="37"/>
      <c r="V37" s="37"/>
      <c r="W37" s="37"/>
      <c r="X37" s="37"/>
      <c r="Y37" s="37"/>
      <c r="Z37" s="37"/>
      <c r="AA37" s="37"/>
      <c r="AB37" s="37"/>
      <c r="AC37" s="37"/>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0"/>
      <c r="BS37" s="20"/>
      <c r="BT37" s="20"/>
      <c r="BU37" s="20"/>
      <c r="BV37" s="20"/>
      <c r="BW37" s="20"/>
      <c r="BX37" s="20"/>
      <c r="BY37" s="20"/>
      <c r="BZ37" s="20"/>
      <c r="CA37" s="20"/>
      <c r="CB37" s="20"/>
      <c r="CC37" s="20"/>
      <c r="CD37" s="20"/>
      <c r="CE37" s="20"/>
      <c r="CF37" s="20"/>
      <c r="CG37" s="20"/>
      <c r="CH37" s="20"/>
      <c r="CI37" s="20"/>
      <c r="CJ37" s="20"/>
      <c r="CK37" s="20"/>
      <c r="CL37" s="20"/>
      <c r="CM37" s="20"/>
      <c r="CN37" s="20"/>
      <c r="CO37" s="20"/>
      <c r="CP37" s="20"/>
      <c r="CQ37" s="20"/>
      <c r="CR37" s="20"/>
      <c r="CS37" s="20"/>
      <c r="CT37" s="20"/>
      <c r="CU37" s="20"/>
      <c r="CV37" s="20"/>
      <c r="CW37" s="20"/>
      <c r="CX37" s="20"/>
      <c r="CY37" s="20"/>
      <c r="CZ37" s="20"/>
      <c r="DA37" s="20"/>
      <c r="DB37" s="20"/>
      <c r="DC37" s="20"/>
      <c r="DD37" s="20"/>
      <c r="DE37" s="20"/>
      <c r="DF37" s="20"/>
      <c r="DG37" s="20"/>
      <c r="DH37" s="20"/>
      <c r="DI37" s="20"/>
      <c r="DJ37" s="20"/>
      <c r="DK37" s="20"/>
      <c r="DL37" s="20"/>
      <c r="DM37" s="20"/>
      <c r="DN37" s="20"/>
      <c r="DO37" s="20"/>
      <c r="DP37" s="20"/>
      <c r="DQ37" s="20"/>
      <c r="DR37" s="20"/>
      <c r="DS37" s="20"/>
      <c r="DT37" s="20"/>
      <c r="DU37" s="20"/>
      <c r="DV37" s="20"/>
      <c r="DW37" s="20"/>
      <c r="DX37" s="20"/>
      <c r="DY37" s="20"/>
      <c r="DZ37" s="20"/>
      <c r="EA37" s="20"/>
      <c r="EB37" s="20"/>
      <c r="EC37" s="20"/>
      <c r="ED37" s="20"/>
      <c r="EE37" s="20"/>
      <c r="EF37" s="20"/>
      <c r="EG37" s="20"/>
      <c r="EH37" s="20"/>
      <c r="EI37" s="20"/>
      <c r="EJ37" s="20"/>
      <c r="EK37" s="20"/>
      <c r="EL37" s="20"/>
      <c r="EM37" s="20"/>
      <c r="EN37" s="20"/>
      <c r="EO37" s="20"/>
      <c r="EP37" s="20"/>
      <c r="EQ37" s="20"/>
      <c r="ER37" s="20"/>
      <c r="ES37" s="20"/>
      <c r="ET37" s="20"/>
      <c r="EU37" s="20"/>
      <c r="EV37" s="20"/>
      <c r="EW37" s="20"/>
      <c r="EX37" s="20"/>
      <c r="EY37" s="20"/>
      <c r="EZ37" s="20"/>
      <c r="FA37" s="20"/>
      <c r="FB37" s="20"/>
      <c r="FC37" s="20"/>
      <c r="FD37" s="20"/>
      <c r="FE37" s="20"/>
      <c r="FF37" s="20"/>
      <c r="FG37" s="20"/>
      <c r="FH37" s="20"/>
      <c r="FI37" s="20"/>
      <c r="FJ37" s="20"/>
      <c r="FK37" s="20"/>
      <c r="FL37" s="20"/>
      <c r="FM37" s="20"/>
      <c r="FN37" s="20"/>
      <c r="FO37" s="20"/>
      <c r="FP37" s="20"/>
      <c r="FQ37" s="20"/>
      <c r="FR37" s="20"/>
      <c r="FS37" s="20"/>
      <c r="FT37" s="20"/>
      <c r="FU37" s="20"/>
      <c r="FV37" s="20"/>
      <c r="FW37" s="20"/>
      <c r="FX37" s="20"/>
      <c r="FY37" s="20"/>
      <c r="FZ37" s="20"/>
      <c r="GA37" s="20"/>
      <c r="GB37" s="20"/>
      <c r="GC37" s="20"/>
      <c r="GD37" s="20"/>
      <c r="GE37" s="20"/>
      <c r="GF37" s="20"/>
      <c r="GG37" s="20"/>
      <c r="GH37" s="20"/>
      <c r="GI37" s="20"/>
      <c r="GJ37" s="20"/>
      <c r="GK37" s="20"/>
      <c r="GL37" s="20"/>
      <c r="GM37" s="20"/>
      <c r="GN37" s="20"/>
      <c r="GO37" s="20"/>
      <c r="GP37" s="20"/>
      <c r="GQ37" s="20"/>
      <c r="GR37" s="20"/>
      <c r="GS37" s="20"/>
      <c r="GT37" s="20"/>
      <c r="GU37" s="20"/>
      <c r="GV37" s="20"/>
      <c r="GW37" s="20"/>
      <c r="GX37" s="20"/>
      <c r="GY37" s="20"/>
      <c r="GZ37" s="20"/>
      <c r="HA37" s="20"/>
      <c r="HB37" s="20"/>
      <c r="HC37" s="20"/>
      <c r="HD37" s="20"/>
      <c r="HE37" s="20"/>
      <c r="HF37" s="20"/>
    </row>
    <row r="38" spans="1:214" hidden="1" x14ac:dyDescent="0.25">
      <c r="B38" s="33"/>
      <c r="C38" s="33"/>
      <c r="D38" s="33"/>
      <c r="E38" s="33"/>
      <c r="F38" s="33"/>
    </row>
    <row r="39" spans="1:214" x14ac:dyDescent="0.25">
      <c r="B39" s="34" t="s">
        <v>83</v>
      </c>
      <c r="C39" s="35"/>
      <c r="D39" s="35"/>
      <c r="E39" s="35"/>
      <c r="F39" s="36"/>
    </row>
    <row r="40" spans="1:214" ht="156" customHeight="1" x14ac:dyDescent="0.25">
      <c r="B40" s="69" t="s">
        <v>116</v>
      </c>
      <c r="C40" s="70"/>
      <c r="D40" s="70"/>
      <c r="E40" s="70"/>
      <c r="F40" s="70"/>
    </row>
    <row r="41" spans="1:214" x14ac:dyDescent="0.25">
      <c r="B41" s="37"/>
      <c r="C41" s="37"/>
      <c r="D41" s="37"/>
      <c r="E41" s="37"/>
      <c r="F41" s="37"/>
    </row>
    <row r="42" spans="1:214" x14ac:dyDescent="0.25">
      <c r="B42" s="37"/>
      <c r="C42" s="37"/>
      <c r="D42" s="37"/>
      <c r="E42" s="37"/>
      <c r="F42" s="37"/>
    </row>
    <row r="43" spans="1:214" x14ac:dyDescent="0.25">
      <c r="B43" s="37"/>
      <c r="C43" s="37"/>
      <c r="D43" s="37"/>
      <c r="E43" s="37"/>
      <c r="F43" s="37"/>
    </row>
    <row r="44" spans="1:214" x14ac:dyDescent="0.25">
      <c r="B44" s="37"/>
      <c r="C44" s="37"/>
      <c r="D44" s="37"/>
      <c r="E44" s="37"/>
      <c r="F44" s="37"/>
    </row>
    <row r="45" spans="1:214" x14ac:dyDescent="0.25">
      <c r="B45" s="37"/>
      <c r="C45" s="37"/>
      <c r="D45" s="37"/>
      <c r="E45" s="37"/>
      <c r="F45" s="37"/>
    </row>
    <row r="46" spans="1:214" x14ac:dyDescent="0.25">
      <c r="B46" s="37"/>
      <c r="C46" s="37"/>
      <c r="D46" s="37"/>
      <c r="E46" s="37"/>
      <c r="F46" s="37"/>
    </row>
    <row r="47" spans="1:214" x14ac:dyDescent="0.25">
      <c r="B47" s="37"/>
      <c r="C47" s="37"/>
      <c r="D47" s="37"/>
      <c r="E47" s="37"/>
      <c r="F47" s="37"/>
    </row>
    <row r="48" spans="1:214" x14ac:dyDescent="0.25">
      <c r="B48" s="37"/>
      <c r="C48" s="37"/>
      <c r="D48" s="37"/>
      <c r="E48" s="37"/>
      <c r="F48" s="37"/>
    </row>
    <row r="49" spans="2:6" x14ac:dyDescent="0.25">
      <c r="B49" s="37"/>
      <c r="C49" s="37"/>
      <c r="D49" s="37"/>
      <c r="E49" s="37"/>
      <c r="F49" s="37"/>
    </row>
    <row r="50" spans="2:6" x14ac:dyDescent="0.25">
      <c r="B50" s="37"/>
      <c r="C50" s="37"/>
      <c r="D50" s="37"/>
      <c r="E50" s="37"/>
      <c r="F50" s="37"/>
    </row>
    <row r="51" spans="2:6" x14ac:dyDescent="0.25">
      <c r="B51" s="37"/>
      <c r="C51" s="37"/>
      <c r="D51" s="37"/>
      <c r="E51" s="37"/>
      <c r="F51" s="37"/>
    </row>
    <row r="52" spans="2:6" x14ac:dyDescent="0.25">
      <c r="B52" s="37"/>
      <c r="C52" s="37"/>
      <c r="D52" s="37"/>
      <c r="E52" s="37"/>
      <c r="F52" s="37"/>
    </row>
    <row r="53" spans="2:6" x14ac:dyDescent="0.25">
      <c r="B53" s="37"/>
      <c r="C53" s="37"/>
      <c r="D53" s="37"/>
      <c r="E53" s="37"/>
      <c r="F53" s="37"/>
    </row>
    <row r="54" spans="2:6" x14ac:dyDescent="0.25">
      <c r="B54" s="37"/>
      <c r="C54" s="37"/>
      <c r="D54" s="37"/>
      <c r="E54" s="37"/>
      <c r="F54" s="37"/>
    </row>
    <row r="55" spans="2:6" x14ac:dyDescent="0.25">
      <c r="B55" s="37"/>
      <c r="C55" s="37"/>
      <c r="D55" s="37"/>
      <c r="E55" s="37"/>
      <c r="F55" s="37"/>
    </row>
    <row r="56" spans="2:6" x14ac:dyDescent="0.25">
      <c r="B56" s="37"/>
      <c r="C56" s="37"/>
      <c r="D56" s="37"/>
      <c r="E56" s="37"/>
      <c r="F56" s="37"/>
    </row>
    <row r="57" spans="2:6" x14ac:dyDescent="0.25">
      <c r="B57" s="37"/>
      <c r="C57" s="37"/>
      <c r="D57" s="37"/>
      <c r="E57" s="37"/>
      <c r="F57" s="37"/>
    </row>
    <row r="58" spans="2:6" x14ac:dyDescent="0.25">
      <c r="B58" s="37"/>
      <c r="C58" s="37"/>
      <c r="D58" s="37"/>
      <c r="E58" s="37"/>
      <c r="F58" s="37"/>
    </row>
    <row r="59" spans="2:6" x14ac:dyDescent="0.25">
      <c r="B59" s="37"/>
      <c r="C59" s="37"/>
      <c r="D59" s="37"/>
      <c r="E59" s="37"/>
      <c r="F59" s="37"/>
    </row>
    <row r="60" spans="2:6" x14ac:dyDescent="0.25">
      <c r="B60" s="37"/>
      <c r="C60" s="37"/>
      <c r="D60" s="37"/>
      <c r="E60" s="37"/>
      <c r="F60" s="37"/>
    </row>
    <row r="61" spans="2:6" x14ac:dyDescent="0.25">
      <c r="B61" s="37"/>
      <c r="C61" s="37"/>
      <c r="D61" s="37"/>
      <c r="E61" s="37"/>
      <c r="F61" s="37"/>
    </row>
    <row r="62" spans="2:6" x14ac:dyDescent="0.25">
      <c r="B62" s="37"/>
      <c r="C62" s="37"/>
      <c r="D62" s="37"/>
      <c r="E62" s="37"/>
      <c r="F62" s="37"/>
    </row>
    <row r="63" spans="2:6" x14ac:dyDescent="0.25">
      <c r="B63" s="37"/>
      <c r="C63" s="37"/>
      <c r="D63" s="37"/>
      <c r="E63" s="37"/>
      <c r="F63" s="37"/>
    </row>
    <row r="64" spans="2:6" x14ac:dyDescent="0.25">
      <c r="B64" s="37"/>
      <c r="C64" s="37"/>
      <c r="D64" s="37"/>
      <c r="E64" s="37"/>
      <c r="F64" s="37"/>
    </row>
    <row r="65" spans="2:6" x14ac:dyDescent="0.25">
      <c r="B65" s="37"/>
      <c r="C65" s="37"/>
      <c r="D65" s="37"/>
      <c r="E65" s="37"/>
      <c r="F65" s="37"/>
    </row>
    <row r="66" spans="2:6" x14ac:dyDescent="0.25">
      <c r="B66" s="37"/>
      <c r="C66" s="37"/>
      <c r="D66" s="37"/>
      <c r="E66" s="37"/>
      <c r="F66" s="37"/>
    </row>
    <row r="67" spans="2:6" x14ac:dyDescent="0.25">
      <c r="B67" s="37"/>
      <c r="C67" s="37"/>
      <c r="D67" s="37"/>
      <c r="E67" s="37"/>
      <c r="F67" s="37"/>
    </row>
    <row r="68" spans="2:6" x14ac:dyDescent="0.25">
      <c r="B68" s="37"/>
      <c r="C68" s="37"/>
      <c r="D68" s="37"/>
      <c r="E68" s="37"/>
      <c r="F68" s="37"/>
    </row>
    <row r="69" spans="2:6" x14ac:dyDescent="0.25">
      <c r="B69" s="37"/>
      <c r="C69" s="37"/>
      <c r="D69" s="37"/>
      <c r="E69" s="37"/>
      <c r="F69" s="37"/>
    </row>
    <row r="70" spans="2:6" x14ac:dyDescent="0.25">
      <c r="B70" s="37"/>
      <c r="C70" s="37"/>
      <c r="D70" s="37"/>
      <c r="E70" s="37"/>
      <c r="F70" s="37"/>
    </row>
    <row r="71" spans="2:6" x14ac:dyDescent="0.25">
      <c r="B71" s="37"/>
      <c r="C71" s="37"/>
      <c r="D71" s="37"/>
      <c r="E71" s="37"/>
      <c r="F71" s="37"/>
    </row>
    <row r="72" spans="2:6" x14ac:dyDescent="0.25">
      <c r="B72" s="37"/>
      <c r="C72" s="37"/>
      <c r="D72" s="37"/>
      <c r="E72" s="37"/>
      <c r="F72" s="37"/>
    </row>
    <row r="73" spans="2:6" x14ac:dyDescent="0.25">
      <c r="B73" s="37"/>
      <c r="C73" s="37"/>
      <c r="D73" s="37"/>
      <c r="E73" s="37"/>
      <c r="F73" s="37"/>
    </row>
    <row r="74" spans="2:6" x14ac:dyDescent="0.25">
      <c r="B74" s="37"/>
      <c r="C74" s="37"/>
      <c r="D74" s="37"/>
      <c r="E74" s="37"/>
      <c r="F74" s="37"/>
    </row>
    <row r="75" spans="2:6" x14ac:dyDescent="0.25">
      <c r="B75" s="37"/>
      <c r="C75" s="37"/>
      <c r="D75" s="37"/>
      <c r="E75" s="37"/>
      <c r="F75" s="37"/>
    </row>
    <row r="76" spans="2:6" x14ac:dyDescent="0.25">
      <c r="B76" s="37"/>
      <c r="C76" s="37"/>
      <c r="D76" s="37"/>
      <c r="E76" s="37"/>
      <c r="F76" s="37"/>
    </row>
    <row r="77" spans="2:6" x14ac:dyDescent="0.25">
      <c r="B77" s="37"/>
      <c r="C77" s="37"/>
      <c r="D77" s="37"/>
      <c r="E77" s="37"/>
      <c r="F77" s="37"/>
    </row>
    <row r="78" spans="2:6" x14ac:dyDescent="0.25">
      <c r="B78" s="37"/>
      <c r="C78" s="37"/>
      <c r="D78" s="37"/>
      <c r="E78" s="37"/>
      <c r="F78" s="37"/>
    </row>
    <row r="79" spans="2:6" x14ac:dyDescent="0.25">
      <c r="B79" s="37"/>
      <c r="C79" s="37"/>
      <c r="D79" s="37"/>
      <c r="E79" s="37"/>
      <c r="F79" s="37"/>
    </row>
    <row r="80" spans="2:6" x14ac:dyDescent="0.25">
      <c r="B80" s="37"/>
      <c r="C80" s="37"/>
      <c r="D80" s="37"/>
      <c r="E80" s="37"/>
      <c r="F80" s="37"/>
    </row>
    <row r="81" spans="2:6" x14ac:dyDescent="0.25">
      <c r="B81" s="37"/>
      <c r="C81" s="37"/>
      <c r="D81" s="37"/>
      <c r="E81" s="37"/>
      <c r="F81" s="37"/>
    </row>
    <row r="82" spans="2:6" x14ac:dyDescent="0.25">
      <c r="B82" s="37"/>
      <c r="C82" s="37"/>
      <c r="D82" s="37"/>
      <c r="E82" s="37"/>
      <c r="F82" s="37"/>
    </row>
    <row r="83" spans="2:6" x14ac:dyDescent="0.25">
      <c r="B83" s="37"/>
      <c r="C83" s="37"/>
      <c r="D83" s="37"/>
      <c r="E83" s="37"/>
      <c r="F83" s="37"/>
    </row>
    <row r="84" spans="2:6" x14ac:dyDescent="0.25">
      <c r="B84" s="37"/>
      <c r="C84" s="37"/>
      <c r="D84" s="37"/>
      <c r="E84" s="37"/>
      <c r="F84" s="37"/>
    </row>
    <row r="85" spans="2:6" x14ac:dyDescent="0.25">
      <c r="B85" s="37"/>
      <c r="C85" s="37"/>
      <c r="D85" s="37"/>
      <c r="E85" s="37"/>
      <c r="F85" s="37"/>
    </row>
    <row r="86" spans="2:6" x14ac:dyDescent="0.25">
      <c r="B86" s="37"/>
      <c r="C86" s="37"/>
      <c r="D86" s="37"/>
      <c r="E86" s="37"/>
      <c r="F86" s="37"/>
    </row>
    <row r="87" spans="2:6" x14ac:dyDescent="0.25">
      <c r="B87" s="37"/>
      <c r="C87" s="37"/>
      <c r="D87" s="37"/>
      <c r="E87" s="37"/>
      <c r="F87" s="37"/>
    </row>
    <row r="88" spans="2:6" x14ac:dyDescent="0.25">
      <c r="B88" s="37"/>
      <c r="C88" s="37"/>
      <c r="D88" s="37"/>
      <c r="E88" s="37"/>
      <c r="F88" s="37"/>
    </row>
    <row r="89" spans="2:6" x14ac:dyDescent="0.25">
      <c r="B89" s="37"/>
      <c r="C89" s="37"/>
      <c r="D89" s="37"/>
      <c r="E89" s="37"/>
      <c r="F89" s="37"/>
    </row>
    <row r="90" spans="2:6" x14ac:dyDescent="0.25">
      <c r="B90" s="37"/>
      <c r="C90" s="37"/>
      <c r="D90" s="37"/>
      <c r="E90" s="37"/>
      <c r="F90" s="37"/>
    </row>
    <row r="91" spans="2:6" x14ac:dyDescent="0.25">
      <c r="B91" s="37"/>
      <c r="C91" s="37"/>
      <c r="D91" s="37"/>
      <c r="E91" s="37"/>
      <c r="F91" s="37"/>
    </row>
    <row r="92" spans="2:6" x14ac:dyDescent="0.25">
      <c r="B92" s="37"/>
      <c r="C92" s="37"/>
      <c r="D92" s="37"/>
      <c r="E92" s="37"/>
      <c r="F92" s="37"/>
    </row>
    <row r="93" spans="2:6" x14ac:dyDescent="0.25">
      <c r="B93" s="37"/>
      <c r="C93" s="37"/>
      <c r="D93" s="37"/>
      <c r="E93" s="37"/>
      <c r="F93" s="37"/>
    </row>
    <row r="94" spans="2:6" x14ac:dyDescent="0.25">
      <c r="B94" s="37"/>
      <c r="C94" s="37"/>
      <c r="D94" s="37"/>
      <c r="E94" s="37"/>
      <c r="F94" s="37"/>
    </row>
    <row r="95" spans="2:6" x14ac:dyDescent="0.25">
      <c r="B95" s="37"/>
      <c r="C95" s="37"/>
      <c r="D95" s="37"/>
      <c r="E95" s="37"/>
      <c r="F95" s="37"/>
    </row>
    <row r="96" spans="2:6" x14ac:dyDescent="0.25">
      <c r="B96" s="37"/>
      <c r="C96" s="37"/>
      <c r="D96" s="37"/>
      <c r="E96" s="37"/>
      <c r="F96" s="37"/>
    </row>
    <row r="97" spans="2:6" x14ac:dyDescent="0.25">
      <c r="B97" s="37"/>
      <c r="C97" s="37"/>
      <c r="D97" s="37"/>
      <c r="E97" s="37"/>
      <c r="F97" s="37"/>
    </row>
    <row r="98" spans="2:6" x14ac:dyDescent="0.25">
      <c r="B98" s="37"/>
      <c r="C98" s="37"/>
      <c r="D98" s="37"/>
      <c r="E98" s="37"/>
      <c r="F98" s="37"/>
    </row>
    <row r="99" spans="2:6" x14ac:dyDescent="0.25">
      <c r="B99" s="37"/>
      <c r="C99" s="37"/>
      <c r="D99" s="37"/>
      <c r="E99" s="37"/>
      <c r="F99" s="37"/>
    </row>
    <row r="100" spans="2:6" x14ac:dyDescent="0.25">
      <c r="B100" s="37"/>
      <c r="C100" s="37"/>
      <c r="D100" s="37"/>
      <c r="E100" s="37"/>
      <c r="F100" s="37"/>
    </row>
    <row r="101" spans="2:6" x14ac:dyDescent="0.25">
      <c r="B101" s="37"/>
      <c r="C101" s="37"/>
      <c r="D101" s="37"/>
      <c r="E101" s="37"/>
      <c r="F101" s="37"/>
    </row>
    <row r="102" spans="2:6" x14ac:dyDescent="0.25">
      <c r="B102" s="37"/>
      <c r="C102" s="37"/>
      <c r="D102" s="37"/>
      <c r="E102" s="37"/>
      <c r="F102" s="37"/>
    </row>
    <row r="103" spans="2:6" x14ac:dyDescent="0.25">
      <c r="B103" s="37"/>
      <c r="C103" s="37"/>
      <c r="D103" s="37"/>
      <c r="E103" s="37"/>
      <c r="F103" s="37"/>
    </row>
    <row r="104" spans="2:6" x14ac:dyDescent="0.25">
      <c r="B104" s="37"/>
      <c r="C104" s="37"/>
      <c r="D104" s="37"/>
      <c r="E104" s="37"/>
      <c r="F104" s="37"/>
    </row>
    <row r="105" spans="2:6" x14ac:dyDescent="0.25">
      <c r="B105" s="37"/>
      <c r="C105" s="37"/>
      <c r="D105" s="37"/>
      <c r="E105" s="37"/>
      <c r="F105" s="37"/>
    </row>
    <row r="106" spans="2:6" x14ac:dyDescent="0.25">
      <c r="B106" s="37"/>
      <c r="C106" s="37"/>
      <c r="D106" s="37"/>
      <c r="E106" s="37"/>
      <c r="F106" s="37"/>
    </row>
    <row r="107" spans="2:6" x14ac:dyDescent="0.25">
      <c r="B107" s="37"/>
      <c r="C107" s="37"/>
      <c r="D107" s="37"/>
      <c r="E107" s="37"/>
      <c r="F107" s="37"/>
    </row>
    <row r="108" spans="2:6" x14ac:dyDescent="0.25">
      <c r="B108" s="37"/>
      <c r="C108" s="37"/>
      <c r="D108" s="37"/>
      <c r="E108" s="37"/>
      <c r="F108" s="37"/>
    </row>
    <row r="109" spans="2:6" x14ac:dyDescent="0.25">
      <c r="B109" s="37"/>
      <c r="C109" s="37"/>
      <c r="D109" s="37"/>
      <c r="E109" s="37"/>
      <c r="F109" s="37"/>
    </row>
    <row r="110" spans="2:6" x14ac:dyDescent="0.25">
      <c r="B110" s="37"/>
      <c r="C110" s="37"/>
      <c r="D110" s="37"/>
      <c r="E110" s="37"/>
      <c r="F110" s="37"/>
    </row>
    <row r="111" spans="2:6" x14ac:dyDescent="0.25">
      <c r="B111" s="37"/>
      <c r="C111" s="37"/>
      <c r="D111" s="37"/>
      <c r="E111" s="37"/>
      <c r="F111" s="37"/>
    </row>
    <row r="112" spans="2:6" x14ac:dyDescent="0.25">
      <c r="B112" s="37"/>
      <c r="C112" s="37"/>
      <c r="D112" s="37"/>
      <c r="E112" s="37"/>
      <c r="F112" s="37"/>
    </row>
    <row r="113" spans="2:6" x14ac:dyDescent="0.25">
      <c r="B113" s="37"/>
      <c r="C113" s="37"/>
      <c r="D113" s="37"/>
      <c r="E113" s="37"/>
      <c r="F113" s="37"/>
    </row>
    <row r="114" spans="2:6" x14ac:dyDescent="0.25">
      <c r="B114" s="37"/>
      <c r="C114" s="37"/>
      <c r="D114" s="37"/>
      <c r="E114" s="37"/>
      <c r="F114" s="37"/>
    </row>
    <row r="115" spans="2:6" x14ac:dyDescent="0.25">
      <c r="B115" s="37"/>
      <c r="C115" s="37"/>
      <c r="D115" s="37"/>
      <c r="E115" s="37"/>
      <c r="F115" s="37"/>
    </row>
    <row r="116" spans="2:6" x14ac:dyDescent="0.25">
      <c r="B116" s="37"/>
      <c r="C116" s="37"/>
      <c r="D116" s="37"/>
      <c r="E116" s="37"/>
      <c r="F116" s="37"/>
    </row>
    <row r="117" spans="2:6" x14ac:dyDescent="0.25">
      <c r="B117" s="37"/>
      <c r="C117" s="37"/>
      <c r="D117" s="37"/>
      <c r="E117" s="37"/>
      <c r="F117" s="37"/>
    </row>
    <row r="118" spans="2:6" x14ac:dyDescent="0.25">
      <c r="B118" s="37"/>
      <c r="C118" s="37"/>
      <c r="D118" s="37"/>
      <c r="E118" s="37"/>
      <c r="F118" s="37"/>
    </row>
    <row r="119" spans="2:6" x14ac:dyDescent="0.25">
      <c r="B119" s="37"/>
      <c r="C119" s="37"/>
      <c r="D119" s="37"/>
      <c r="E119" s="37"/>
      <c r="F119" s="37"/>
    </row>
    <row r="120" spans="2:6" x14ac:dyDescent="0.25">
      <c r="B120" s="37"/>
      <c r="C120" s="37"/>
      <c r="D120" s="37"/>
      <c r="E120" s="37"/>
      <c r="F120" s="37"/>
    </row>
    <row r="121" spans="2:6" x14ac:dyDescent="0.25">
      <c r="B121" s="37"/>
      <c r="C121" s="37"/>
      <c r="D121" s="37"/>
      <c r="E121" s="37"/>
      <c r="F121" s="37"/>
    </row>
    <row r="122" spans="2:6" x14ac:dyDescent="0.25">
      <c r="B122" s="37"/>
      <c r="C122" s="37"/>
      <c r="D122" s="37"/>
      <c r="E122" s="37"/>
      <c r="F122" s="37"/>
    </row>
    <row r="123" spans="2:6" x14ac:dyDescent="0.25">
      <c r="B123" s="37"/>
      <c r="C123" s="37"/>
      <c r="D123" s="37"/>
      <c r="E123" s="37"/>
      <c r="F123" s="37"/>
    </row>
    <row r="124" spans="2:6" x14ac:dyDescent="0.25">
      <c r="B124" s="37"/>
      <c r="C124" s="37"/>
      <c r="D124" s="37"/>
      <c r="E124" s="37"/>
      <c r="F124" s="37"/>
    </row>
    <row r="125" spans="2:6" x14ac:dyDescent="0.25">
      <c r="B125" s="37"/>
      <c r="C125" s="37"/>
      <c r="D125" s="37"/>
      <c r="E125" s="37"/>
      <c r="F125" s="37"/>
    </row>
    <row r="126" spans="2:6" x14ac:dyDescent="0.25">
      <c r="B126" s="37"/>
      <c r="C126" s="37"/>
      <c r="D126" s="37"/>
      <c r="E126" s="37"/>
      <c r="F126" s="37"/>
    </row>
    <row r="127" spans="2:6" x14ac:dyDescent="0.25">
      <c r="B127" s="37"/>
      <c r="C127" s="37"/>
      <c r="D127" s="37"/>
      <c r="E127" s="37"/>
      <c r="F127" s="37"/>
    </row>
    <row r="128" spans="2:6" x14ac:dyDescent="0.25">
      <c r="B128" s="37"/>
      <c r="C128" s="37"/>
      <c r="D128" s="37"/>
      <c r="E128" s="37"/>
      <c r="F128" s="37"/>
    </row>
    <row r="129" spans="2:6" x14ac:dyDescent="0.25">
      <c r="B129" s="37"/>
      <c r="C129" s="37"/>
      <c r="D129" s="37"/>
      <c r="E129" s="37"/>
      <c r="F129" s="37"/>
    </row>
    <row r="130" spans="2:6" x14ac:dyDescent="0.25">
      <c r="B130" s="37"/>
      <c r="C130" s="37"/>
      <c r="D130" s="37"/>
      <c r="E130" s="37"/>
      <c r="F130" s="37"/>
    </row>
    <row r="131" spans="2:6" x14ac:dyDescent="0.25">
      <c r="B131" s="37"/>
      <c r="C131" s="37"/>
      <c r="D131" s="37"/>
      <c r="E131" s="37"/>
      <c r="F131" s="37"/>
    </row>
    <row r="132" spans="2:6" x14ac:dyDescent="0.25">
      <c r="B132" s="37"/>
      <c r="C132" s="37"/>
      <c r="D132" s="37"/>
      <c r="E132" s="37"/>
      <c r="F132" s="37"/>
    </row>
    <row r="133" spans="2:6" x14ac:dyDescent="0.25">
      <c r="B133" s="37"/>
      <c r="C133" s="37"/>
      <c r="D133" s="37"/>
      <c r="E133" s="37"/>
      <c r="F133" s="37"/>
    </row>
    <row r="134" spans="2:6" x14ac:dyDescent="0.25">
      <c r="B134" s="37"/>
      <c r="C134" s="37"/>
      <c r="D134" s="37"/>
      <c r="E134" s="37"/>
      <c r="F134" s="37"/>
    </row>
    <row r="135" spans="2:6" x14ac:dyDescent="0.25">
      <c r="B135" s="37"/>
      <c r="C135" s="37"/>
      <c r="D135" s="37"/>
      <c r="E135" s="37"/>
      <c r="F135" s="37"/>
    </row>
    <row r="136" spans="2:6" x14ac:dyDescent="0.25">
      <c r="B136" s="37"/>
      <c r="C136" s="37"/>
      <c r="D136" s="37"/>
      <c r="E136" s="37"/>
      <c r="F136" s="37"/>
    </row>
    <row r="137" spans="2:6" x14ac:dyDescent="0.25">
      <c r="B137" s="37"/>
      <c r="C137" s="37"/>
      <c r="D137" s="37"/>
      <c r="E137" s="37"/>
      <c r="F137" s="37"/>
    </row>
    <row r="138" spans="2:6" x14ac:dyDescent="0.25">
      <c r="B138" s="37"/>
      <c r="C138" s="37"/>
      <c r="D138" s="37"/>
      <c r="E138" s="37"/>
      <c r="F138" s="37"/>
    </row>
    <row r="139" spans="2:6" x14ac:dyDescent="0.25">
      <c r="B139" s="37"/>
      <c r="C139" s="37"/>
      <c r="D139" s="37"/>
      <c r="E139" s="37"/>
      <c r="F139" s="37"/>
    </row>
    <row r="140" spans="2:6" x14ac:dyDescent="0.25">
      <c r="B140" s="37"/>
      <c r="C140" s="37"/>
      <c r="D140" s="37"/>
      <c r="E140" s="37"/>
      <c r="F140" s="37"/>
    </row>
    <row r="141" spans="2:6" x14ac:dyDescent="0.25">
      <c r="B141" s="37"/>
      <c r="C141" s="37"/>
      <c r="D141" s="37"/>
      <c r="E141" s="37"/>
      <c r="F141" s="37"/>
    </row>
    <row r="142" spans="2:6" x14ac:dyDescent="0.25">
      <c r="B142" s="37"/>
      <c r="C142" s="37"/>
      <c r="D142" s="37"/>
      <c r="E142" s="37"/>
      <c r="F142" s="37"/>
    </row>
    <row r="143" spans="2:6" x14ac:dyDescent="0.25">
      <c r="B143" s="37"/>
      <c r="C143" s="37"/>
      <c r="D143" s="37"/>
      <c r="E143" s="37"/>
      <c r="F143" s="37"/>
    </row>
    <row r="144" spans="2:6" x14ac:dyDescent="0.25">
      <c r="B144" s="37"/>
      <c r="C144" s="37"/>
      <c r="D144" s="37"/>
      <c r="E144" s="37"/>
      <c r="F144" s="37"/>
    </row>
    <row r="145" spans="2:6" x14ac:dyDescent="0.25">
      <c r="B145" s="37"/>
      <c r="C145" s="37"/>
      <c r="D145" s="37"/>
      <c r="E145" s="37"/>
      <c r="F145" s="37"/>
    </row>
    <row r="146" spans="2:6" x14ac:dyDescent="0.25">
      <c r="B146" s="37"/>
      <c r="C146" s="37"/>
      <c r="D146" s="37"/>
      <c r="E146" s="37"/>
      <c r="F146" s="37"/>
    </row>
    <row r="147" spans="2:6" x14ac:dyDescent="0.25">
      <c r="B147" s="37"/>
      <c r="C147" s="37"/>
      <c r="D147" s="37"/>
      <c r="E147" s="37"/>
      <c r="F147" s="37"/>
    </row>
    <row r="148" spans="2:6" x14ac:dyDescent="0.25">
      <c r="B148" s="37"/>
      <c r="C148" s="37"/>
      <c r="D148" s="37"/>
      <c r="E148" s="37"/>
      <c r="F148" s="37"/>
    </row>
    <row r="149" spans="2:6" x14ac:dyDescent="0.25">
      <c r="B149" s="37"/>
      <c r="C149" s="37"/>
      <c r="D149" s="37"/>
      <c r="E149" s="37"/>
      <c r="F149" s="37"/>
    </row>
    <row r="150" spans="2:6" x14ac:dyDescent="0.25">
      <c r="B150" s="37"/>
      <c r="C150" s="37"/>
      <c r="D150" s="37"/>
      <c r="E150" s="37"/>
      <c r="F150" s="37"/>
    </row>
    <row r="151" spans="2:6" x14ac:dyDescent="0.25">
      <c r="B151" s="37"/>
      <c r="C151" s="37"/>
      <c r="D151" s="37"/>
      <c r="E151" s="37"/>
      <c r="F151" s="37"/>
    </row>
    <row r="152" spans="2:6" x14ac:dyDescent="0.25">
      <c r="B152" s="37"/>
      <c r="C152" s="37"/>
      <c r="D152" s="37"/>
      <c r="E152" s="37"/>
      <c r="F152" s="37"/>
    </row>
    <row r="153" spans="2:6" x14ac:dyDescent="0.25">
      <c r="B153" s="37"/>
      <c r="C153" s="37"/>
      <c r="D153" s="37"/>
      <c r="E153" s="37"/>
      <c r="F153" s="37"/>
    </row>
    <row r="154" spans="2:6" x14ac:dyDescent="0.25">
      <c r="B154" s="37"/>
      <c r="C154" s="37"/>
      <c r="D154" s="37"/>
      <c r="E154" s="37"/>
      <c r="F154" s="37"/>
    </row>
    <row r="155" spans="2:6" x14ac:dyDescent="0.25">
      <c r="B155" s="37"/>
      <c r="C155" s="37"/>
      <c r="D155" s="37"/>
      <c r="E155" s="37"/>
      <c r="F155" s="37"/>
    </row>
    <row r="156" spans="2:6" x14ac:dyDescent="0.25">
      <c r="B156" s="37"/>
      <c r="C156" s="37"/>
      <c r="D156" s="37"/>
      <c r="E156" s="37"/>
      <c r="F156" s="37"/>
    </row>
    <row r="157" spans="2:6" x14ac:dyDescent="0.25">
      <c r="B157" s="37"/>
      <c r="C157" s="37"/>
      <c r="D157" s="37"/>
      <c r="E157" s="37"/>
      <c r="F157" s="37"/>
    </row>
    <row r="158" spans="2:6" x14ac:dyDescent="0.25">
      <c r="B158" s="37"/>
      <c r="C158" s="37"/>
      <c r="D158" s="37"/>
      <c r="E158" s="37"/>
      <c r="F158" s="37"/>
    </row>
    <row r="159" spans="2:6" x14ac:dyDescent="0.25">
      <c r="B159" s="37"/>
      <c r="C159" s="37"/>
      <c r="D159" s="37"/>
      <c r="E159" s="37"/>
      <c r="F159" s="37"/>
    </row>
    <row r="160" spans="2:6" x14ac:dyDescent="0.25">
      <c r="B160" s="37"/>
      <c r="C160" s="37"/>
      <c r="D160" s="37"/>
      <c r="E160" s="37"/>
      <c r="F160" s="37"/>
    </row>
    <row r="161" spans="2:6" x14ac:dyDescent="0.25">
      <c r="B161" s="37"/>
      <c r="C161" s="37"/>
      <c r="D161" s="37"/>
      <c r="E161" s="37"/>
      <c r="F161" s="37"/>
    </row>
    <row r="162" spans="2:6" x14ac:dyDescent="0.25">
      <c r="B162" s="37"/>
      <c r="C162" s="37"/>
      <c r="D162" s="37"/>
      <c r="E162" s="37"/>
      <c r="F162" s="37"/>
    </row>
    <row r="163" spans="2:6" x14ac:dyDescent="0.25">
      <c r="B163" s="37"/>
      <c r="C163" s="37"/>
      <c r="D163" s="37"/>
      <c r="E163" s="37"/>
      <c r="F163" s="37"/>
    </row>
    <row r="164" spans="2:6" x14ac:dyDescent="0.25">
      <c r="B164" s="20"/>
      <c r="C164" s="20"/>
      <c r="D164" s="20"/>
      <c r="E164" s="20"/>
      <c r="F164" s="20"/>
    </row>
    <row r="165" spans="2:6" x14ac:dyDescent="0.25">
      <c r="B165" s="20"/>
      <c r="C165" s="20"/>
      <c r="D165" s="20"/>
      <c r="E165" s="20"/>
      <c r="F165" s="20"/>
    </row>
    <row r="166" spans="2:6" x14ac:dyDescent="0.25">
      <c r="B166" s="20"/>
      <c r="C166" s="20"/>
      <c r="D166" s="20"/>
      <c r="E166" s="20"/>
      <c r="F166" s="20"/>
    </row>
    <row r="167" spans="2:6" x14ac:dyDescent="0.25">
      <c r="B167" s="20"/>
      <c r="C167" s="20"/>
      <c r="D167" s="20"/>
      <c r="E167" s="20"/>
      <c r="F167" s="20"/>
    </row>
    <row r="168" spans="2:6" x14ac:dyDescent="0.25">
      <c r="B168" s="20"/>
      <c r="C168" s="20"/>
      <c r="D168" s="20"/>
      <c r="E168" s="20"/>
      <c r="F168" s="20"/>
    </row>
    <row r="169" spans="2:6" x14ac:dyDescent="0.25">
      <c r="B169" s="20"/>
      <c r="C169" s="20"/>
      <c r="D169" s="20"/>
      <c r="E169" s="20"/>
      <c r="F169" s="20"/>
    </row>
    <row r="170" spans="2:6" x14ac:dyDescent="0.25">
      <c r="B170" s="20"/>
      <c r="C170" s="20"/>
      <c r="D170" s="20"/>
      <c r="E170" s="20"/>
      <c r="F170" s="20"/>
    </row>
    <row r="171" spans="2:6" x14ac:dyDescent="0.25">
      <c r="B171" s="20"/>
      <c r="C171" s="20"/>
      <c r="D171" s="20"/>
      <c r="E171" s="20"/>
      <c r="F171" s="20"/>
    </row>
    <row r="172" spans="2:6" x14ac:dyDescent="0.25">
      <c r="B172" s="20"/>
      <c r="C172" s="20"/>
      <c r="D172" s="20"/>
      <c r="E172" s="20"/>
      <c r="F172" s="20"/>
    </row>
    <row r="173" spans="2:6" x14ac:dyDescent="0.25">
      <c r="B173" s="20"/>
      <c r="C173" s="20"/>
      <c r="D173" s="20"/>
      <c r="E173" s="20"/>
      <c r="F173" s="20"/>
    </row>
    <row r="174" spans="2:6" x14ac:dyDescent="0.25">
      <c r="B174" s="20"/>
      <c r="C174" s="20"/>
      <c r="D174" s="20"/>
      <c r="E174" s="20"/>
      <c r="F174" s="20"/>
    </row>
    <row r="175" spans="2:6" x14ac:dyDescent="0.25">
      <c r="B175" s="20"/>
      <c r="C175" s="20"/>
      <c r="D175" s="20"/>
      <c r="E175" s="20"/>
      <c r="F175" s="20"/>
    </row>
    <row r="176" spans="2:6" x14ac:dyDescent="0.25">
      <c r="B176" s="20"/>
      <c r="C176" s="20"/>
      <c r="D176" s="20"/>
      <c r="E176" s="20"/>
      <c r="F176" s="20"/>
    </row>
    <row r="177" spans="2:6" x14ac:dyDescent="0.25">
      <c r="B177" s="20"/>
      <c r="C177" s="20"/>
      <c r="D177" s="20"/>
      <c r="E177" s="20"/>
      <c r="F177" s="20"/>
    </row>
    <row r="178" spans="2:6" x14ac:dyDescent="0.25">
      <c r="B178" s="20"/>
      <c r="C178" s="20"/>
      <c r="D178" s="20"/>
      <c r="E178" s="20"/>
      <c r="F178" s="20"/>
    </row>
    <row r="179" spans="2:6" x14ac:dyDescent="0.25">
      <c r="B179" s="20"/>
      <c r="C179" s="20"/>
      <c r="D179" s="20"/>
      <c r="E179" s="20"/>
      <c r="F179" s="20"/>
    </row>
    <row r="180" spans="2:6" x14ac:dyDescent="0.25">
      <c r="B180" s="20"/>
      <c r="C180" s="20"/>
      <c r="D180" s="20"/>
      <c r="E180" s="20"/>
      <c r="F180" s="20"/>
    </row>
    <row r="181" spans="2:6" x14ac:dyDescent="0.25">
      <c r="B181" s="20"/>
      <c r="C181" s="20"/>
      <c r="D181" s="20"/>
      <c r="E181" s="20"/>
      <c r="F181" s="20"/>
    </row>
    <row r="182" spans="2:6" x14ac:dyDescent="0.25">
      <c r="B182" s="20"/>
      <c r="C182" s="20"/>
      <c r="D182" s="20"/>
      <c r="E182" s="20"/>
      <c r="F182" s="20"/>
    </row>
    <row r="183" spans="2:6" x14ac:dyDescent="0.25">
      <c r="B183" s="20"/>
      <c r="C183" s="20"/>
      <c r="D183" s="20"/>
      <c r="E183" s="20"/>
      <c r="F183" s="20"/>
    </row>
    <row r="184" spans="2:6" x14ac:dyDescent="0.25">
      <c r="B184" s="20"/>
      <c r="C184" s="20"/>
      <c r="D184" s="20"/>
      <c r="E184" s="20"/>
      <c r="F184" s="20"/>
    </row>
    <row r="185" spans="2:6" x14ac:dyDescent="0.25">
      <c r="B185" s="20"/>
      <c r="C185" s="20"/>
      <c r="D185" s="20"/>
      <c r="E185" s="20"/>
      <c r="F185" s="20"/>
    </row>
    <row r="186" spans="2:6" x14ac:dyDescent="0.25">
      <c r="B186" s="20"/>
      <c r="C186" s="20"/>
      <c r="D186" s="20"/>
      <c r="E186" s="20"/>
      <c r="F186" s="20"/>
    </row>
    <row r="187" spans="2:6" x14ac:dyDescent="0.25">
      <c r="B187" s="20"/>
      <c r="C187" s="20"/>
      <c r="D187" s="20"/>
      <c r="E187" s="20"/>
      <c r="F187" s="20"/>
    </row>
    <row r="188" spans="2:6" x14ac:dyDescent="0.25">
      <c r="B188" s="20"/>
      <c r="C188" s="20"/>
      <c r="D188" s="20"/>
      <c r="E188" s="20"/>
      <c r="F188" s="20"/>
    </row>
    <row r="189" spans="2:6" x14ac:dyDescent="0.25">
      <c r="B189" s="20"/>
      <c r="C189" s="20"/>
      <c r="D189" s="20"/>
      <c r="E189" s="20"/>
      <c r="F189" s="20"/>
    </row>
    <row r="190" spans="2:6" x14ac:dyDescent="0.25">
      <c r="B190" s="20"/>
      <c r="C190" s="20"/>
      <c r="D190" s="20"/>
      <c r="E190" s="20"/>
      <c r="F190" s="20"/>
    </row>
    <row r="191" spans="2:6" x14ac:dyDescent="0.25">
      <c r="B191" s="20"/>
      <c r="C191" s="20"/>
      <c r="D191" s="20"/>
      <c r="E191" s="20"/>
      <c r="F191" s="20"/>
    </row>
    <row r="192" spans="2:6" x14ac:dyDescent="0.25">
      <c r="B192" s="20"/>
      <c r="C192" s="20"/>
      <c r="D192" s="20"/>
      <c r="E192" s="20"/>
      <c r="F192" s="20"/>
    </row>
    <row r="193" spans="2:6" x14ac:dyDescent="0.25">
      <c r="B193" s="20"/>
      <c r="C193" s="20"/>
      <c r="D193" s="20"/>
      <c r="E193" s="20"/>
      <c r="F193" s="20"/>
    </row>
    <row r="194" spans="2:6" x14ac:dyDescent="0.25">
      <c r="B194" s="20"/>
      <c r="C194" s="20"/>
      <c r="D194" s="20"/>
      <c r="E194" s="20"/>
      <c r="F194" s="20"/>
    </row>
    <row r="195" spans="2:6" x14ac:dyDescent="0.25">
      <c r="B195" s="20"/>
      <c r="C195" s="20"/>
      <c r="D195" s="20"/>
      <c r="E195" s="20"/>
      <c r="F195" s="20"/>
    </row>
    <row r="196" spans="2:6" x14ac:dyDescent="0.25">
      <c r="B196" s="20"/>
      <c r="C196" s="20"/>
      <c r="D196" s="20"/>
      <c r="E196" s="20"/>
      <c r="F196" s="20"/>
    </row>
    <row r="197" spans="2:6" x14ac:dyDescent="0.25">
      <c r="B197" s="20"/>
      <c r="C197" s="20"/>
      <c r="D197" s="20"/>
      <c r="E197" s="20"/>
      <c r="F197" s="20"/>
    </row>
    <row r="198" spans="2:6" x14ac:dyDescent="0.25">
      <c r="B198" s="20"/>
      <c r="C198" s="20"/>
      <c r="D198" s="20"/>
      <c r="E198" s="20"/>
      <c r="F198" s="20"/>
    </row>
    <row r="199" spans="2:6" x14ac:dyDescent="0.25">
      <c r="B199" s="20"/>
      <c r="C199" s="20"/>
      <c r="D199" s="20"/>
      <c r="E199" s="20"/>
      <c r="F199" s="20"/>
    </row>
    <row r="200" spans="2:6" x14ac:dyDescent="0.25">
      <c r="B200" s="20"/>
      <c r="C200" s="20"/>
      <c r="D200" s="20"/>
      <c r="E200" s="20"/>
      <c r="F200" s="20"/>
    </row>
    <row r="201" spans="2:6" x14ac:dyDescent="0.25">
      <c r="B201" s="20"/>
      <c r="C201" s="20"/>
      <c r="D201" s="20"/>
      <c r="E201" s="20"/>
      <c r="F201" s="20"/>
    </row>
    <row r="202" spans="2:6" x14ac:dyDescent="0.25">
      <c r="B202" s="20"/>
      <c r="C202" s="20"/>
      <c r="D202" s="20"/>
      <c r="E202" s="20"/>
      <c r="F202" s="20"/>
    </row>
    <row r="203" spans="2:6" x14ac:dyDescent="0.25">
      <c r="B203" s="20"/>
      <c r="C203" s="20"/>
      <c r="D203" s="20"/>
      <c r="E203" s="20"/>
      <c r="F203" s="20"/>
    </row>
    <row r="204" spans="2:6" x14ac:dyDescent="0.25">
      <c r="B204" s="20"/>
      <c r="C204" s="20"/>
      <c r="D204" s="20"/>
      <c r="E204" s="20"/>
      <c r="F204" s="20"/>
    </row>
    <row r="205" spans="2:6" x14ac:dyDescent="0.25">
      <c r="B205" s="20"/>
      <c r="C205" s="20"/>
      <c r="D205" s="20"/>
      <c r="E205" s="20"/>
      <c r="F205" s="20"/>
    </row>
    <row r="206" spans="2:6" x14ac:dyDescent="0.25">
      <c r="B206" s="20"/>
      <c r="C206" s="20"/>
      <c r="D206" s="20"/>
      <c r="E206" s="20"/>
      <c r="F206" s="20"/>
    </row>
    <row r="207" spans="2:6" x14ac:dyDescent="0.25">
      <c r="B207" s="20"/>
      <c r="C207" s="20"/>
      <c r="D207" s="20"/>
      <c r="E207" s="20"/>
      <c r="F207" s="20"/>
    </row>
    <row r="208" spans="2:6" x14ac:dyDescent="0.25">
      <c r="B208" s="20"/>
      <c r="C208" s="20"/>
      <c r="D208" s="20"/>
      <c r="E208" s="20"/>
      <c r="F208" s="20"/>
    </row>
    <row r="209" spans="2:6" x14ac:dyDescent="0.25">
      <c r="B209" s="20"/>
      <c r="C209" s="20"/>
      <c r="D209" s="20"/>
      <c r="E209" s="20"/>
      <c r="F209" s="20"/>
    </row>
    <row r="210" spans="2:6" x14ac:dyDescent="0.25">
      <c r="B210" s="20"/>
      <c r="C210" s="20"/>
      <c r="D210" s="20"/>
      <c r="E210" s="20"/>
      <c r="F210" s="20"/>
    </row>
    <row r="211" spans="2:6" x14ac:dyDescent="0.25">
      <c r="B211" s="20"/>
      <c r="C211" s="20"/>
      <c r="D211" s="20"/>
      <c r="E211" s="20"/>
      <c r="F211" s="20"/>
    </row>
    <row r="212" spans="2:6" x14ac:dyDescent="0.25">
      <c r="B212" s="20"/>
      <c r="C212" s="20"/>
      <c r="D212" s="20"/>
      <c r="E212" s="20"/>
      <c r="F212" s="20"/>
    </row>
    <row r="213" spans="2:6" x14ac:dyDescent="0.25">
      <c r="B213" s="20"/>
      <c r="C213" s="20"/>
      <c r="D213" s="20"/>
      <c r="E213" s="20"/>
      <c r="F213" s="20"/>
    </row>
    <row r="214" spans="2:6" x14ac:dyDescent="0.25">
      <c r="B214" s="20"/>
      <c r="C214" s="20"/>
      <c r="D214" s="20"/>
      <c r="E214" s="20"/>
      <c r="F214" s="20"/>
    </row>
    <row r="215" spans="2:6" x14ac:dyDescent="0.25">
      <c r="B215" s="20"/>
      <c r="C215" s="20"/>
      <c r="D215" s="20"/>
      <c r="E215" s="20"/>
      <c r="F215" s="20"/>
    </row>
    <row r="216" spans="2:6" x14ac:dyDescent="0.25">
      <c r="B216" s="20"/>
      <c r="C216" s="20"/>
      <c r="D216" s="20"/>
      <c r="E216" s="20"/>
      <c r="F216" s="20"/>
    </row>
    <row r="217" spans="2:6" x14ac:dyDescent="0.25">
      <c r="B217" s="20"/>
      <c r="C217" s="20"/>
      <c r="D217" s="20"/>
      <c r="E217" s="20"/>
      <c r="F217" s="20"/>
    </row>
    <row r="218" spans="2:6" x14ac:dyDescent="0.25">
      <c r="B218" s="20"/>
      <c r="C218" s="20"/>
      <c r="D218" s="20"/>
      <c r="E218" s="20"/>
      <c r="F218" s="20"/>
    </row>
    <row r="219" spans="2:6" x14ac:dyDescent="0.25">
      <c r="B219" s="20"/>
      <c r="C219" s="20"/>
      <c r="D219" s="20"/>
      <c r="E219" s="20"/>
      <c r="F219" s="20"/>
    </row>
    <row r="220" spans="2:6" x14ac:dyDescent="0.25">
      <c r="B220" s="20"/>
      <c r="C220" s="20"/>
      <c r="D220" s="20"/>
      <c r="E220" s="20"/>
      <c r="F220" s="20"/>
    </row>
    <row r="221" spans="2:6" x14ac:dyDescent="0.25">
      <c r="B221" s="20"/>
      <c r="C221" s="20"/>
      <c r="D221" s="20"/>
      <c r="E221" s="20"/>
      <c r="F221" s="20"/>
    </row>
    <row r="222" spans="2:6" x14ac:dyDescent="0.25">
      <c r="B222" s="20"/>
      <c r="C222" s="20"/>
      <c r="D222" s="20"/>
      <c r="E222" s="20"/>
      <c r="F222" s="20"/>
    </row>
    <row r="223" spans="2:6" x14ac:dyDescent="0.25">
      <c r="B223" s="20"/>
      <c r="C223" s="20"/>
      <c r="D223" s="20"/>
      <c r="E223" s="20"/>
      <c r="F223" s="20"/>
    </row>
    <row r="224" spans="2:6" x14ac:dyDescent="0.25">
      <c r="B224" s="20"/>
      <c r="C224" s="20"/>
      <c r="D224" s="20"/>
      <c r="E224" s="20"/>
      <c r="F224" s="20"/>
    </row>
    <row r="225" spans="2:6" x14ac:dyDescent="0.25">
      <c r="B225" s="20"/>
      <c r="C225" s="20"/>
      <c r="D225" s="20"/>
      <c r="E225" s="20"/>
      <c r="F225" s="20"/>
    </row>
    <row r="226" spans="2:6" x14ac:dyDescent="0.25">
      <c r="B226" s="20"/>
      <c r="C226" s="20"/>
      <c r="D226" s="20"/>
      <c r="E226" s="20"/>
      <c r="F226" s="20"/>
    </row>
    <row r="227" spans="2:6" x14ac:dyDescent="0.25">
      <c r="B227" s="20"/>
      <c r="C227" s="20"/>
      <c r="D227" s="20"/>
      <c r="E227" s="20"/>
      <c r="F227" s="20"/>
    </row>
    <row r="228" spans="2:6" x14ac:dyDescent="0.25">
      <c r="B228" s="20"/>
      <c r="C228" s="20"/>
      <c r="D228" s="20"/>
      <c r="E228" s="20"/>
      <c r="F228" s="20"/>
    </row>
    <row r="229" spans="2:6" x14ac:dyDescent="0.25">
      <c r="B229" s="20"/>
      <c r="C229" s="20"/>
      <c r="D229" s="20"/>
      <c r="E229" s="20"/>
      <c r="F229" s="20"/>
    </row>
    <row r="230" spans="2:6" x14ac:dyDescent="0.25">
      <c r="B230" s="20"/>
      <c r="C230" s="20"/>
      <c r="D230" s="20"/>
      <c r="E230" s="20"/>
      <c r="F230" s="20"/>
    </row>
    <row r="231" spans="2:6" x14ac:dyDescent="0.25">
      <c r="B231" s="20"/>
      <c r="C231" s="20"/>
      <c r="D231" s="20"/>
      <c r="E231" s="20"/>
      <c r="F231" s="20"/>
    </row>
    <row r="232" spans="2:6" x14ac:dyDescent="0.25">
      <c r="B232" s="20"/>
      <c r="C232" s="20"/>
      <c r="D232" s="20"/>
      <c r="E232" s="20"/>
      <c r="F232" s="20"/>
    </row>
    <row r="233" spans="2:6" x14ac:dyDescent="0.25">
      <c r="B233" s="20"/>
      <c r="C233" s="20"/>
      <c r="D233" s="20"/>
      <c r="E233" s="20"/>
      <c r="F233" s="20"/>
    </row>
    <row r="234" spans="2:6" x14ac:dyDescent="0.25">
      <c r="B234" s="20"/>
      <c r="C234" s="20"/>
      <c r="D234" s="20"/>
      <c r="E234" s="20"/>
      <c r="F234" s="20"/>
    </row>
    <row r="235" spans="2:6" x14ac:dyDescent="0.25">
      <c r="B235" s="20"/>
      <c r="C235" s="20"/>
      <c r="D235" s="20"/>
      <c r="E235" s="20"/>
      <c r="F235" s="20"/>
    </row>
    <row r="236" spans="2:6" x14ac:dyDescent="0.25">
      <c r="B236" s="20"/>
      <c r="C236" s="20"/>
      <c r="D236" s="20"/>
      <c r="E236" s="20"/>
      <c r="F236" s="20"/>
    </row>
    <row r="237" spans="2:6" x14ac:dyDescent="0.25">
      <c r="B237" s="20"/>
      <c r="C237" s="20"/>
      <c r="D237" s="20"/>
      <c r="E237" s="20"/>
      <c r="F237" s="20"/>
    </row>
    <row r="238" spans="2:6" x14ac:dyDescent="0.25">
      <c r="B238" s="20"/>
      <c r="C238" s="20"/>
      <c r="D238" s="20"/>
      <c r="E238" s="20"/>
      <c r="F238" s="20"/>
    </row>
    <row r="239" spans="2:6" x14ac:dyDescent="0.25">
      <c r="B239" s="20"/>
      <c r="C239" s="20"/>
      <c r="D239" s="20"/>
      <c r="E239" s="20"/>
      <c r="F239" s="20"/>
    </row>
    <row r="240" spans="2:6" x14ac:dyDescent="0.25">
      <c r="B240" s="20"/>
      <c r="C240" s="20"/>
      <c r="D240" s="20"/>
      <c r="E240" s="20"/>
      <c r="F240" s="20"/>
    </row>
    <row r="241" spans="2:6" x14ac:dyDescent="0.25">
      <c r="B241" s="20"/>
      <c r="C241" s="20"/>
      <c r="D241" s="20"/>
      <c r="E241" s="20"/>
      <c r="F241" s="20"/>
    </row>
    <row r="242" spans="2:6" x14ac:dyDescent="0.25">
      <c r="B242" s="20"/>
      <c r="C242" s="20"/>
      <c r="D242" s="20"/>
      <c r="E242" s="20"/>
      <c r="F242" s="20"/>
    </row>
    <row r="243" spans="2:6" x14ac:dyDescent="0.25">
      <c r="B243" s="20"/>
      <c r="C243" s="20"/>
      <c r="D243" s="20"/>
      <c r="E243" s="20"/>
      <c r="F243" s="20"/>
    </row>
    <row r="244" spans="2:6" x14ac:dyDescent="0.25">
      <c r="B244" s="20"/>
      <c r="C244" s="20"/>
      <c r="D244" s="20"/>
      <c r="E244" s="20"/>
      <c r="F244" s="20"/>
    </row>
    <row r="245" spans="2:6" x14ac:dyDescent="0.25">
      <c r="B245" s="20"/>
      <c r="C245" s="20"/>
      <c r="D245" s="20"/>
      <c r="E245" s="20"/>
      <c r="F245" s="20"/>
    </row>
    <row r="246" spans="2:6" x14ac:dyDescent="0.25">
      <c r="B246" s="20"/>
      <c r="C246" s="20"/>
      <c r="D246" s="20"/>
      <c r="E246" s="20"/>
      <c r="F246" s="20"/>
    </row>
    <row r="247" spans="2:6" x14ac:dyDescent="0.25">
      <c r="B247" s="20"/>
      <c r="C247" s="20"/>
      <c r="D247" s="20"/>
      <c r="E247" s="20"/>
      <c r="F247" s="20"/>
    </row>
    <row r="248" spans="2:6" x14ac:dyDescent="0.25">
      <c r="B248" s="20"/>
      <c r="C248" s="20"/>
      <c r="D248" s="20"/>
      <c r="E248" s="20"/>
      <c r="F248" s="20"/>
    </row>
    <row r="249" spans="2:6" x14ac:dyDescent="0.25">
      <c r="B249" s="20"/>
      <c r="C249" s="20"/>
      <c r="D249" s="20"/>
      <c r="E249" s="20"/>
      <c r="F249" s="20"/>
    </row>
  </sheetData>
  <sheetProtection password="D882" sheet="1" objects="1" scenarios="1"/>
  <mergeCells count="44">
    <mergeCell ref="B20:F20"/>
    <mergeCell ref="B24:F24"/>
    <mergeCell ref="B17:F17"/>
    <mergeCell ref="E27:F27"/>
    <mergeCell ref="E28:F28"/>
    <mergeCell ref="E21:F21"/>
    <mergeCell ref="E22:F22"/>
    <mergeCell ref="E23:F23"/>
    <mergeCell ref="E25:F25"/>
    <mergeCell ref="E26:F26"/>
    <mergeCell ref="B14:F14"/>
    <mergeCell ref="B9:F9"/>
    <mergeCell ref="B10:F10"/>
    <mergeCell ref="B11:F11"/>
    <mergeCell ref="B12:F12"/>
    <mergeCell ref="B13:F13"/>
    <mergeCell ref="B1:F1"/>
    <mergeCell ref="B16:F16"/>
    <mergeCell ref="E32:F32"/>
    <mergeCell ref="C21:D21"/>
    <mergeCell ref="B15:F15"/>
    <mergeCell ref="C22:D22"/>
    <mergeCell ref="C23:D23"/>
    <mergeCell ref="B2:F2"/>
    <mergeCell ref="B3:F3"/>
    <mergeCell ref="B4:F4"/>
    <mergeCell ref="B5:F5"/>
    <mergeCell ref="B6:F6"/>
    <mergeCell ref="D19:F19"/>
    <mergeCell ref="D18:F18"/>
    <mergeCell ref="B7:F7"/>
    <mergeCell ref="B8:F8"/>
    <mergeCell ref="B40:F40"/>
    <mergeCell ref="C32:D32"/>
    <mergeCell ref="C33:D33"/>
    <mergeCell ref="C34:D34"/>
    <mergeCell ref="B29:F29"/>
    <mergeCell ref="E31:F31"/>
    <mergeCell ref="E33:F33"/>
    <mergeCell ref="E34:F34"/>
    <mergeCell ref="B30:F30"/>
    <mergeCell ref="B31:D31"/>
    <mergeCell ref="B37:F37"/>
    <mergeCell ref="B36:F36"/>
  </mergeCells>
  <pageMargins left="0.7" right="0.7" top="0.78740157499999996" bottom="0.78740157499999996" header="0.3" footer="0.3"/>
  <pageSetup paperSize="9" orientation="portrait" verticalDpi="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TabelleMonate!$A$2:$A$13</xm:f>
          </x14:formula1>
          <xm:sqref>C18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3"/>
  <sheetViews>
    <sheetView workbookViewId="0">
      <selection activeCell="A2" sqref="A2"/>
    </sheetView>
  </sheetViews>
  <sheetFormatPr baseColWidth="10" defaultRowHeight="15.75" x14ac:dyDescent="0.25"/>
  <sheetData>
    <row r="1" spans="1:1" x14ac:dyDescent="0.25">
      <c r="A1" s="28" t="s">
        <v>104</v>
      </c>
    </row>
    <row r="2" spans="1:1" x14ac:dyDescent="0.25">
      <c r="A2">
        <v>1</v>
      </c>
    </row>
    <row r="3" spans="1:1" x14ac:dyDescent="0.25">
      <c r="A3">
        <v>2</v>
      </c>
    </row>
    <row r="4" spans="1:1" x14ac:dyDescent="0.25">
      <c r="A4">
        <v>3</v>
      </c>
    </row>
    <row r="5" spans="1:1" x14ac:dyDescent="0.25">
      <c r="A5" s="1">
        <v>4</v>
      </c>
    </row>
    <row r="6" spans="1:1" x14ac:dyDescent="0.25">
      <c r="A6" s="1">
        <v>5</v>
      </c>
    </row>
    <row r="7" spans="1:1" x14ac:dyDescent="0.25">
      <c r="A7" s="1">
        <v>6</v>
      </c>
    </row>
    <row r="8" spans="1:1" x14ac:dyDescent="0.25">
      <c r="A8" s="1">
        <v>7</v>
      </c>
    </row>
    <row r="9" spans="1:1" x14ac:dyDescent="0.25">
      <c r="A9" s="1">
        <v>8</v>
      </c>
    </row>
    <row r="10" spans="1:1" x14ac:dyDescent="0.25">
      <c r="A10" s="1">
        <v>9</v>
      </c>
    </row>
    <row r="11" spans="1:1" x14ac:dyDescent="0.25">
      <c r="A11" s="1">
        <v>10</v>
      </c>
    </row>
    <row r="12" spans="1:1" x14ac:dyDescent="0.25">
      <c r="A12" s="1">
        <v>11</v>
      </c>
    </row>
    <row r="13" spans="1:1" x14ac:dyDescent="0.25">
      <c r="A13" s="1">
        <v>12</v>
      </c>
    </row>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1</vt:i4>
      </vt:variant>
    </vt:vector>
  </HeadingPairs>
  <TitlesOfParts>
    <vt:vector size="7" baseType="lpstr">
      <vt:lpstr>pl</vt:lpstr>
      <vt:lpstr>cf</vt:lpstr>
      <vt:lpstr>bs</vt:lpstr>
      <vt:lpstr>Hilfsrechnung</vt:lpstr>
      <vt:lpstr>Mini-Tool</vt:lpstr>
      <vt:lpstr>TabelleMonate</vt:lpstr>
      <vt:lpstr>Monate</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Felix Kuske</dc:creator>
  <cp:lastModifiedBy>Thomas Stahel</cp:lastModifiedBy>
  <cp:lastPrinted>2018-01-12T11:58:40Z</cp:lastPrinted>
  <dcterms:created xsi:type="dcterms:W3CDTF">2017-09-22T12:41:09Z</dcterms:created>
  <dcterms:modified xsi:type="dcterms:W3CDTF">2018-01-25T11:16:34Z</dcterms:modified>
</cp:coreProperties>
</file>